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620" windowWidth="15480" windowHeight="91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Sheet1!$A$7:$Q$720</definedName>
    <definedName name="_xlnm.Print_Area" localSheetId="0">Sheet1!$A$1:$Q$720</definedName>
  </definedNames>
  <calcPr calcId="144525"/>
</workbook>
</file>

<file path=xl/calcChain.xml><?xml version="1.0" encoding="utf-8"?>
<calcChain xmlns="http://schemas.openxmlformats.org/spreadsheetml/2006/main">
  <c r="L297" i="1" l="1"/>
  <c r="M297" i="1"/>
  <c r="L298" i="1"/>
  <c r="F298" i="1"/>
  <c r="M298" i="1" s="1"/>
  <c r="F132" i="1" l="1"/>
  <c r="F81" i="1"/>
  <c r="F445" i="1" l="1"/>
  <c r="F532" i="1"/>
  <c r="F273" i="1"/>
  <c r="F180" i="1"/>
  <c r="F9" i="1"/>
  <c r="F91" i="1"/>
  <c r="F414" i="1"/>
  <c r="F14" i="1"/>
  <c r="F194" i="1"/>
  <c r="F137" i="1"/>
  <c r="F136" i="1"/>
  <c r="F494" i="1"/>
  <c r="F103" i="1"/>
  <c r="F111" i="1"/>
  <c r="F159" i="1"/>
  <c r="F24" i="1"/>
  <c r="M14" i="1" l="1"/>
  <c r="F95" i="1" l="1"/>
  <c r="F602" i="1" l="1"/>
  <c r="F692" i="1"/>
  <c r="F191" i="1"/>
  <c r="F214" i="1"/>
  <c r="F559" i="1"/>
  <c r="F603" i="1"/>
  <c r="F240" i="1"/>
  <c r="F241" i="1"/>
  <c r="F504" i="1"/>
  <c r="F536" i="1"/>
  <c r="F537" i="1"/>
  <c r="F539" i="1"/>
  <c r="F178" i="1"/>
  <c r="F233" i="1"/>
  <c r="F515" i="1"/>
  <c r="F542" i="1"/>
  <c r="F188" i="1" l="1"/>
  <c r="F36" i="1"/>
  <c r="F35" i="1"/>
  <c r="F250" i="1"/>
  <c r="F86" i="1"/>
  <c r="F348" i="1"/>
  <c r="F112" i="1"/>
  <c r="F11" i="1"/>
  <c r="F149" i="1"/>
  <c r="F53" i="1"/>
  <c r="F326" i="1"/>
  <c r="F435" i="1"/>
  <c r="F706" i="1"/>
  <c r="F324" i="1"/>
  <c r="F237" i="1"/>
  <c r="F246" i="1"/>
  <c r="F235" i="1"/>
  <c r="F38" i="1"/>
  <c r="F197" i="1"/>
  <c r="F684" i="1"/>
  <c r="F50" i="1"/>
  <c r="F339" i="1"/>
  <c r="F523" i="1"/>
  <c r="F524" i="1"/>
  <c r="F619" i="1"/>
  <c r="F682" i="1"/>
  <c r="F266" i="1"/>
  <c r="F711" i="1"/>
  <c r="F521" i="1"/>
  <c r="F444" i="1"/>
  <c r="F302" i="1"/>
  <c r="F538" i="1"/>
  <c r="F337" i="1"/>
  <c r="F258" i="1"/>
  <c r="F243" i="1"/>
  <c r="F242" i="1"/>
  <c r="F135" i="1"/>
  <c r="F126" i="1"/>
  <c r="F125" i="1"/>
  <c r="F375" i="1"/>
  <c r="F415" i="1"/>
  <c r="F22" i="1"/>
  <c r="F70" i="1"/>
  <c r="F148" i="1"/>
  <c r="F176" i="1"/>
  <c r="F182" i="1"/>
  <c r="F276" i="1"/>
  <c r="F507" i="1"/>
  <c r="F699" i="1"/>
  <c r="F563" i="1"/>
  <c r="F10" i="1"/>
  <c r="F391" i="1"/>
  <c r="F201" i="1"/>
  <c r="F343" i="1"/>
  <c r="F350" i="1"/>
  <c r="F21" i="1"/>
  <c r="F554" i="1"/>
  <c r="F131" i="1"/>
  <c r="F104" i="1"/>
  <c r="F109" i="1"/>
  <c r="F128" i="1"/>
  <c r="F261" i="1"/>
  <c r="F262" i="1"/>
  <c r="F527" i="1"/>
  <c r="F351" i="1"/>
  <c r="F352" i="1"/>
  <c r="F353" i="1"/>
  <c r="F354" i="1"/>
  <c r="F355" i="1"/>
  <c r="F356" i="1"/>
  <c r="F362" i="1"/>
  <c r="F363" i="1"/>
  <c r="F379" i="1"/>
  <c r="F380" i="1"/>
  <c r="F27" i="1"/>
  <c r="F39" i="1"/>
  <c r="F215" i="1"/>
  <c r="F94" i="1"/>
  <c r="F505" i="1"/>
  <c r="F347" i="1"/>
  <c r="F557" i="1"/>
  <c r="F600" i="1"/>
  <c r="F710" i="1"/>
  <c r="F474" i="1"/>
  <c r="F473" i="1"/>
  <c r="F472" i="1"/>
  <c r="F23" i="1"/>
  <c r="F335" i="1"/>
  <c r="F421" i="1"/>
  <c r="F638" i="1"/>
  <c r="F625" i="1"/>
  <c r="F624" i="1"/>
  <c r="F609" i="1"/>
  <c r="F346" i="1"/>
  <c r="F330" i="1"/>
  <c r="F238" i="1"/>
  <c r="F28" i="1"/>
  <c r="F265" i="1"/>
  <c r="F260" i="1"/>
  <c r="F449" i="1"/>
  <c r="F374" i="1"/>
  <c r="F513" i="1"/>
  <c r="F503" i="1"/>
  <c r="F98" i="1"/>
  <c r="F349" i="1"/>
  <c r="F207" i="1"/>
  <c r="F171" i="1"/>
  <c r="F41" i="1"/>
  <c r="F562" i="1"/>
  <c r="F20" i="1"/>
  <c r="F15" i="1"/>
  <c r="F16" i="1"/>
  <c r="F18" i="1"/>
  <c r="F49" i="1"/>
  <c r="F150" i="1"/>
  <c r="F152" i="1"/>
  <c r="F268" i="1"/>
  <c r="F269" i="1"/>
  <c r="F144" i="1"/>
  <c r="F270" i="1"/>
  <c r="F271" i="1"/>
  <c r="F533" i="1"/>
  <c r="F676" i="1"/>
  <c r="F702" i="1"/>
  <c r="F291" i="1"/>
  <c r="F65" i="1"/>
  <c r="F66" i="1"/>
  <c r="F700" i="1"/>
  <c r="F544" i="1"/>
  <c r="F551" i="1"/>
  <c r="F267" i="1"/>
  <c r="F596" i="1"/>
  <c r="F153" i="1"/>
  <c r="F224" i="1"/>
  <c r="F709" i="1"/>
  <c r="F110" i="1"/>
  <c r="F437" i="1"/>
  <c r="F712" i="1"/>
  <c r="F698" i="1"/>
  <c r="F248" i="1"/>
  <c r="F465" i="1"/>
  <c r="F195" i="1"/>
  <c r="F476" i="1"/>
  <c r="F475" i="1"/>
  <c r="F385" i="1"/>
  <c r="F329" i="1"/>
  <c r="F321" i="1"/>
  <c r="F316" i="1"/>
  <c r="F311" i="1"/>
  <c r="F546" i="1"/>
  <c r="F535" i="1"/>
  <c r="F101" i="1"/>
  <c r="F438" i="1"/>
  <c r="F560" i="1"/>
  <c r="F561" i="1"/>
  <c r="F717" i="1"/>
  <c r="F498" i="1"/>
  <c r="F251" i="1"/>
  <c r="F68" i="1"/>
  <c r="F528" i="1"/>
  <c r="F594" i="1"/>
  <c r="F400" i="1"/>
  <c r="F401" i="1"/>
  <c r="F402" i="1"/>
  <c r="F403" i="1"/>
  <c r="F407" i="1"/>
  <c r="F408" i="1"/>
  <c r="F409" i="1"/>
  <c r="F410" i="1"/>
  <c r="F411" i="1"/>
  <c r="F398" i="1"/>
  <c r="F118" i="1"/>
  <c r="F133" i="1"/>
  <c r="F120" i="1"/>
  <c r="F308" i="1"/>
  <c r="F309" i="1"/>
  <c r="F314" i="1"/>
  <c r="F317" i="1"/>
  <c r="F319" i="1"/>
  <c r="F56" i="1"/>
  <c r="F57" i="1"/>
  <c r="F460" i="1"/>
  <c r="F463" i="1"/>
  <c r="F306" i="1"/>
  <c r="F202" i="1"/>
  <c r="F307" i="1"/>
  <c r="F322" i="1"/>
  <c r="F77" i="1"/>
  <c r="F685" i="1"/>
  <c r="F287" i="1"/>
  <c r="F477" i="1"/>
  <c r="F64" i="1"/>
  <c r="F304" i="1"/>
  <c r="F161" i="1"/>
  <c r="F162" i="1"/>
  <c r="F564" i="1"/>
  <c r="F160" i="1"/>
  <c r="F187" i="1"/>
  <c r="F138" i="1"/>
  <c r="F141" i="1"/>
  <c r="F219" i="1"/>
  <c r="F496" i="1"/>
  <c r="F97" i="1"/>
  <c r="F393" i="1"/>
  <c r="F245" i="1"/>
  <c r="F588" i="1"/>
  <c r="F140" i="1"/>
  <c r="F495" i="1"/>
  <c r="F508" i="1"/>
  <c r="F211" i="1"/>
  <c r="F263" i="1"/>
  <c r="F264" i="1"/>
  <c r="F139" i="1"/>
  <c r="F142" i="1"/>
  <c r="F115" i="1"/>
  <c r="F221" i="1"/>
  <c r="F497" i="1"/>
  <c r="F63" i="1"/>
  <c r="F361" i="1"/>
  <c r="F416" i="1"/>
  <c r="F40" i="1"/>
  <c r="F222" i="1"/>
  <c r="F236" i="1"/>
  <c r="F601" i="1"/>
  <c r="F42" i="1"/>
  <c r="F417" i="1"/>
  <c r="F279" i="1"/>
  <c r="F134" i="1"/>
  <c r="F113" i="1"/>
  <c r="F100" i="1"/>
  <c r="F608" i="1"/>
  <c r="F610" i="1"/>
  <c r="F611" i="1"/>
  <c r="F613" i="1"/>
  <c r="F615" i="1"/>
  <c r="F616" i="1"/>
  <c r="F626" i="1"/>
  <c r="F635" i="1"/>
  <c r="F639" i="1"/>
  <c r="F640" i="1"/>
  <c r="F641" i="1"/>
  <c r="F642" i="1"/>
  <c r="F643" i="1"/>
  <c r="F647" i="1"/>
  <c r="F648" i="1"/>
  <c r="F650" i="1"/>
  <c r="F652" i="1"/>
  <c r="F653" i="1"/>
  <c r="F654" i="1"/>
  <c r="F655" i="1"/>
  <c r="F657" i="1"/>
  <c r="F661" i="1"/>
  <c r="F667" i="1"/>
  <c r="F669" i="1"/>
  <c r="F671" i="1"/>
  <c r="F672" i="1"/>
  <c r="F674" i="1"/>
  <c r="F675" i="1"/>
  <c r="F388" i="1"/>
  <c r="F606" i="1"/>
  <c r="F479" i="1"/>
  <c r="F478" i="1"/>
  <c r="F32" i="1"/>
  <c r="F436" i="1"/>
  <c r="F54" i="1"/>
  <c r="F208" i="1"/>
  <c r="F209" i="1"/>
  <c r="F223" i="1"/>
  <c r="F336" i="1"/>
  <c r="F173" i="1"/>
  <c r="F422" i="1"/>
  <c r="F526" i="1"/>
  <c r="F165" i="1"/>
  <c r="F434" i="1"/>
  <c r="F499" i="1"/>
  <c r="F690" i="1"/>
  <c r="F525" i="1"/>
  <c r="F155" i="1"/>
  <c r="F256" i="1"/>
  <c r="F67" i="1"/>
  <c r="F177" i="1"/>
  <c r="F413" i="1"/>
  <c r="F514" i="1"/>
  <c r="F703" i="1"/>
  <c r="F19" i="1"/>
  <c r="F502" i="1"/>
  <c r="F156" i="1"/>
  <c r="F552" i="1"/>
  <c r="F158" i="1"/>
  <c r="F511" i="1"/>
  <c r="F516" i="1"/>
  <c r="F220" i="1"/>
  <c r="F170" i="1"/>
  <c r="F225" i="1"/>
  <c r="F232" i="1"/>
  <c r="F512" i="1"/>
  <c r="F686" i="1"/>
  <c r="F707" i="1"/>
  <c r="F119" i="1"/>
  <c r="F143" i="1"/>
  <c r="F192" i="1"/>
  <c r="F384" i="1"/>
  <c r="F530" i="1"/>
  <c r="F705" i="1"/>
  <c r="F146" i="1"/>
  <c r="F425" i="1"/>
  <c r="F426" i="1"/>
  <c r="F427" i="1"/>
  <c r="F428" i="1"/>
  <c r="F429" i="1"/>
  <c r="F430" i="1"/>
  <c r="F294" i="1"/>
  <c r="F295" i="1"/>
  <c r="F338" i="1"/>
  <c r="F395" i="1"/>
  <c r="F404" i="1"/>
  <c r="F405" i="1"/>
  <c r="F406" i="1"/>
  <c r="F412" i="1"/>
  <c r="F394" i="1"/>
  <c r="F296" i="1"/>
  <c r="F359" i="1"/>
  <c r="F360" i="1"/>
  <c r="F26" i="1"/>
  <c r="F107" i="1"/>
  <c r="F157" i="1"/>
  <c r="F534" i="1"/>
  <c r="F163" i="1"/>
  <c r="F164" i="1"/>
  <c r="F257" i="1"/>
  <c r="F461" i="1"/>
  <c r="F13" i="1"/>
  <c r="F55" i="1"/>
  <c r="F69" i="1"/>
  <c r="F74" i="1"/>
  <c r="F701" i="1"/>
  <c r="F116" i="1"/>
  <c r="F121" i="1"/>
  <c r="F122" i="1"/>
  <c r="F124" i="1"/>
  <c r="F172" i="1"/>
  <c r="F174" i="1"/>
  <c r="F179" i="1"/>
  <c r="F189" i="1"/>
  <c r="F193" i="1"/>
  <c r="F213" i="1"/>
  <c r="F231" i="1"/>
  <c r="F234" i="1"/>
  <c r="F249" i="1"/>
  <c r="F381" i="1"/>
  <c r="F389" i="1"/>
  <c r="F423" i="1"/>
  <c r="F424" i="1"/>
  <c r="F529" i="1"/>
  <c r="F541" i="1"/>
  <c r="F543" i="1"/>
  <c r="F553" i="1"/>
  <c r="F589" i="1"/>
  <c r="F599" i="1"/>
  <c r="F29" i="1"/>
  <c r="F92" i="1"/>
  <c r="F154" i="1"/>
  <c r="F218" i="1"/>
  <c r="F239" i="1"/>
  <c r="F252" i="1"/>
  <c r="F531" i="1"/>
  <c r="F547" i="1"/>
  <c r="F688" i="1"/>
  <c r="F691" i="1"/>
  <c r="F299" i="1"/>
  <c r="F485" i="1"/>
  <c r="F486" i="1"/>
  <c r="F25" i="1"/>
  <c r="F79" i="1"/>
  <c r="F83" i="1"/>
  <c r="F108" i="1"/>
  <c r="F114" i="1"/>
  <c r="F184" i="1"/>
  <c r="F203" i="1"/>
  <c r="F253" i="1"/>
  <c r="F254" i="1"/>
  <c r="F255" i="1"/>
  <c r="F259" i="1"/>
  <c r="F386" i="1"/>
  <c r="F548" i="1"/>
  <c r="F555" i="1"/>
  <c r="F556" i="1"/>
  <c r="F566" i="1"/>
  <c r="F567" i="1"/>
  <c r="F713" i="1"/>
  <c r="F714" i="1"/>
  <c r="F715" i="1"/>
  <c r="F8" i="1"/>
  <c r="F17" i="1"/>
  <c r="F30" i="1"/>
  <c r="F31" i="1"/>
  <c r="F46" i="1"/>
  <c r="F47" i="1"/>
  <c r="F52" i="1"/>
  <c r="F72" i="1"/>
  <c r="F76" i="1"/>
  <c r="F102" i="1"/>
  <c r="F105" i="1"/>
  <c r="F129" i="1"/>
  <c r="F199" i="1"/>
  <c r="F200" i="1"/>
  <c r="F216" i="1"/>
  <c r="F226" i="1"/>
  <c r="F228" i="1"/>
  <c r="F229" i="1"/>
  <c r="F230" i="1"/>
  <c r="F247" i="1"/>
  <c r="F272" i="1"/>
  <c r="F274" i="1"/>
  <c r="F275" i="1"/>
  <c r="F382" i="1"/>
  <c r="F387" i="1"/>
  <c r="F392" i="1"/>
  <c r="F418" i="1"/>
  <c r="F501" i="1"/>
  <c r="F506" i="1"/>
  <c r="F549" i="1"/>
  <c r="F550" i="1"/>
  <c r="F568" i="1"/>
  <c r="F569" i="1"/>
  <c r="F571" i="1"/>
  <c r="F620" i="1"/>
  <c r="F677" i="1"/>
  <c r="F678" i="1"/>
  <c r="F679" i="1"/>
  <c r="F680" i="1"/>
  <c r="F681" i="1"/>
  <c r="F689" i="1"/>
  <c r="F693" i="1"/>
  <c r="F694" i="1"/>
  <c r="F695" i="1"/>
  <c r="F696" i="1"/>
  <c r="F286" i="1"/>
  <c r="F439" i="1"/>
  <c r="F58" i="1"/>
  <c r="F292" i="1"/>
  <c r="F293" i="1"/>
  <c r="F378" i="1"/>
  <c r="F483" i="1"/>
  <c r="F484" i="1"/>
  <c r="F183" i="1"/>
  <c r="F198" i="1"/>
  <c r="F166" i="1"/>
  <c r="F305" i="1"/>
  <c r="F312" i="1"/>
  <c r="F313" i="1"/>
  <c r="F323" i="1"/>
  <c r="F328" i="1"/>
  <c r="F33" i="1"/>
  <c r="F34" i="1"/>
  <c r="F73" i="1"/>
  <c r="F78" i="1"/>
  <c r="F584" i="1"/>
  <c r="F585" i="1"/>
  <c r="F586" i="1"/>
  <c r="F587" i="1"/>
  <c r="F310" i="1"/>
  <c r="F320" i="1"/>
  <c r="F315" i="1"/>
  <c r="F318" i="1"/>
  <c r="F185" i="1"/>
  <c r="F575" i="1"/>
  <c r="F576" i="1"/>
  <c r="F577" i="1"/>
  <c r="F578" i="1"/>
  <c r="F579" i="1"/>
  <c r="F580" i="1"/>
  <c r="F581" i="1"/>
  <c r="F582" i="1"/>
  <c r="F583" i="1"/>
  <c r="F60" i="1"/>
  <c r="F61" i="1"/>
  <c r="F62" i="1"/>
  <c r="F90" i="1"/>
  <c r="F196" i="1"/>
  <c r="F300" i="1"/>
  <c r="F572" i="1"/>
  <c r="F574" i="1"/>
  <c r="F37" i="1"/>
  <c r="F123" i="1"/>
  <c r="F151" i="1"/>
  <c r="F217" i="1"/>
  <c r="F500" i="1"/>
  <c r="F344" i="1"/>
  <c r="F59" i="1"/>
  <c r="F48" i="1"/>
  <c r="F285" i="1"/>
  <c r="F301" i="1"/>
  <c r="F117" i="1"/>
  <c r="F573" i="1"/>
  <c r="F290" i="1"/>
  <c r="F145" i="1"/>
  <c r="F147" i="1"/>
  <c r="F518" i="1"/>
  <c r="F509" i="1"/>
  <c r="F510" i="1"/>
  <c r="F284" i="1"/>
  <c r="F227" i="1"/>
  <c r="F303" i="1"/>
  <c r="F333" i="1"/>
  <c r="F181" i="1"/>
  <c r="F716" i="1"/>
  <c r="F605" i="1"/>
  <c r="F683" i="1"/>
  <c r="F697" i="1"/>
  <c r="F708" i="1"/>
  <c r="F719" i="1"/>
  <c r="F718" i="1"/>
  <c r="F522" i="1"/>
  <c r="F673" i="1"/>
  <c r="F96" i="1"/>
  <c r="F590" i="1"/>
  <c r="F88" i="1"/>
  <c r="F93" i="1"/>
  <c r="F106" i="1"/>
  <c r="F127" i="1"/>
  <c r="F169" i="1"/>
  <c r="F390" i="1"/>
  <c r="F520" i="1"/>
  <c r="F540" i="1"/>
  <c r="F604" i="1"/>
  <c r="F597" i="1"/>
  <c r="F598" i="1"/>
  <c r="F80" i="1"/>
  <c r="F85" i="1"/>
  <c r="F565" i="1"/>
  <c r="F82" i="1"/>
  <c r="F84" i="1"/>
  <c r="F87" i="1"/>
  <c r="F458" i="1"/>
  <c r="F459" i="1"/>
  <c r="F464" i="1"/>
  <c r="F466" i="1"/>
  <c r="F467" i="1"/>
  <c r="F468" i="1"/>
  <c r="F469" i="1"/>
  <c r="F470" i="1"/>
  <c r="F471" i="1"/>
  <c r="F450" i="1"/>
  <c r="F451" i="1"/>
  <c r="F452" i="1"/>
  <c r="F453" i="1"/>
  <c r="F454" i="1"/>
  <c r="F455" i="1"/>
  <c r="F456" i="1"/>
  <c r="F457" i="1"/>
  <c r="F420" i="1"/>
  <c r="F440" i="1"/>
  <c r="F441" i="1"/>
  <c r="F442" i="1"/>
  <c r="F443" i="1"/>
  <c r="F447" i="1"/>
  <c r="F448" i="1"/>
  <c r="F446" i="1"/>
  <c r="F175" i="1"/>
  <c r="F280" i="1"/>
  <c r="F281" i="1"/>
  <c r="F282" i="1"/>
  <c r="F283" i="1"/>
  <c r="F288" i="1"/>
  <c r="F289" i="1"/>
  <c r="F332" i="1"/>
  <c r="F277" i="1"/>
  <c r="F345" i="1"/>
  <c r="F592" i="1"/>
  <c r="F593" i="1"/>
  <c r="F167" i="1"/>
  <c r="F168" i="1"/>
  <c r="F44" i="1"/>
  <c r="F75" i="1"/>
  <c r="F595" i="1"/>
  <c r="F325" i="1"/>
  <c r="F327" i="1"/>
  <c r="F331" i="1"/>
  <c r="F278" i="1"/>
  <c r="F334" i="1"/>
  <c r="F558" i="1"/>
  <c r="F186" i="1"/>
  <c r="F190" i="1"/>
  <c r="F204" i="1"/>
  <c r="F43" i="1"/>
  <c r="F45" i="1"/>
  <c r="F591" i="1"/>
  <c r="F89" i="1"/>
  <c r="F99" i="1"/>
  <c r="F212" i="1"/>
  <c r="F545" i="1"/>
  <c r="F244" i="1"/>
  <c r="F51" i="1"/>
  <c r="F519" i="1"/>
  <c r="F130" i="1"/>
  <c r="F570" i="1"/>
  <c r="F687" i="1"/>
  <c r="F704" i="1"/>
  <c r="F383" i="1"/>
  <c r="F71" i="1"/>
  <c r="F517" i="1"/>
  <c r="F419" i="1" l="1"/>
  <c r="F206" i="1" l="1"/>
  <c r="M206" i="1" s="1"/>
  <c r="F205" i="1"/>
  <c r="M205" i="1" s="1"/>
  <c r="F491" i="1"/>
  <c r="L491" i="1" s="1"/>
  <c r="F490" i="1"/>
  <c r="L490" i="1" s="1"/>
  <c r="F489" i="1"/>
  <c r="L489" i="1" s="1"/>
  <c r="F488" i="1"/>
  <c r="L488" i="1" s="1"/>
  <c r="F487" i="1"/>
  <c r="M487" i="1" s="1"/>
  <c r="L486" i="1"/>
  <c r="L485" i="1"/>
  <c r="F482" i="1"/>
  <c r="L482" i="1" s="1"/>
  <c r="F481" i="1"/>
  <c r="M481" i="1" s="1"/>
  <c r="L467" i="1"/>
  <c r="L466" i="1"/>
  <c r="F432" i="1"/>
  <c r="L432" i="1" s="1"/>
  <c r="F431" i="1"/>
  <c r="L431" i="1" s="1"/>
  <c r="M430" i="1"/>
  <c r="M429" i="1"/>
  <c r="M427" i="1"/>
  <c r="L425" i="1"/>
  <c r="F462" i="1"/>
  <c r="M462" i="1" s="1"/>
  <c r="L443" i="1"/>
  <c r="M440" i="1"/>
  <c r="L442" i="1"/>
  <c r="F621" i="1"/>
  <c r="M621" i="1" s="1"/>
  <c r="F376" i="1"/>
  <c r="L376" i="1" s="1"/>
  <c r="F634" i="1"/>
  <c r="L634" i="1" s="1"/>
  <c r="F342" i="1"/>
  <c r="L342" i="1" s="1"/>
  <c r="F340" i="1"/>
  <c r="L340" i="1" s="1"/>
  <c r="F399" i="1"/>
  <c r="M399" i="1" s="1"/>
  <c r="F396" i="1"/>
  <c r="M396" i="1" s="1"/>
  <c r="M447" i="1"/>
  <c r="F366" i="1"/>
  <c r="M366" i="1" s="1"/>
  <c r="L283" i="1"/>
  <c r="L282" i="1"/>
  <c r="F372" i="1"/>
  <c r="M372" i="1" s="1"/>
  <c r="F371" i="1"/>
  <c r="L371" i="1" s="1"/>
  <c r="F370" i="1"/>
  <c r="L370" i="1" s="1"/>
  <c r="F367" i="1"/>
  <c r="L367" i="1" s="1"/>
  <c r="F364" i="1"/>
  <c r="L364" i="1" s="1"/>
  <c r="F358" i="1"/>
  <c r="L358" i="1" s="1"/>
  <c r="F357" i="1"/>
  <c r="M357" i="1" s="1"/>
  <c r="L360" i="1"/>
  <c r="L359" i="1"/>
  <c r="F649" i="1"/>
  <c r="M649" i="1" s="1"/>
  <c r="M338" i="1"/>
  <c r="F622" i="1"/>
  <c r="L622" i="1" s="1"/>
  <c r="F627" i="1"/>
  <c r="M627" i="1" s="1"/>
  <c r="F618" i="1"/>
  <c r="M618" i="1" s="1"/>
  <c r="F637" i="1"/>
  <c r="L637" i="1" s="1"/>
  <c r="F668" i="1"/>
  <c r="M668" i="1" s="1"/>
  <c r="L638" i="1"/>
  <c r="F632" i="1"/>
  <c r="M632" i="1" s="1"/>
  <c r="M624" i="1"/>
  <c r="F630" i="1"/>
  <c r="M630" i="1" s="1"/>
  <c r="F656" i="1"/>
  <c r="L656" i="1" s="1"/>
  <c r="F665" i="1"/>
  <c r="M665" i="1" s="1"/>
  <c r="F670" i="1"/>
  <c r="L670" i="1" s="1"/>
  <c r="F644" i="1"/>
  <c r="L644" i="1" s="1"/>
  <c r="F633" i="1"/>
  <c r="L633" i="1" s="1"/>
  <c r="F631" i="1"/>
  <c r="L631" i="1" s="1"/>
  <c r="F617" i="1"/>
  <c r="L617" i="1" s="1"/>
  <c r="L625" i="1"/>
  <c r="F628" i="1"/>
  <c r="L628" i="1" s="1"/>
  <c r="F666" i="1"/>
  <c r="L666" i="1" s="1"/>
  <c r="F629" i="1"/>
  <c r="M629" i="1" s="1"/>
  <c r="F660" i="1"/>
  <c r="L660" i="1" s="1"/>
  <c r="F646" i="1"/>
  <c r="M646" i="1" s="1"/>
  <c r="F636" i="1"/>
  <c r="L636" i="1" s="1"/>
  <c r="F607" i="1"/>
  <c r="M607" i="1" s="1"/>
  <c r="F614" i="1"/>
  <c r="L614" i="1" s="1"/>
  <c r="F663" i="1"/>
  <c r="M663" i="1" s="1"/>
  <c r="F662" i="1"/>
  <c r="M662" i="1" s="1"/>
  <c r="F659" i="1"/>
  <c r="L659" i="1" s="1"/>
  <c r="F664" i="1"/>
  <c r="L664" i="1" s="1"/>
  <c r="F658" i="1"/>
  <c r="L658" i="1" s="1"/>
  <c r="F612" i="1"/>
  <c r="L612" i="1" s="1"/>
  <c r="F645" i="1"/>
  <c r="L645" i="1" s="1"/>
  <c r="L609" i="1"/>
  <c r="F493" i="1"/>
  <c r="L493" i="1" s="1"/>
  <c r="F492" i="1"/>
  <c r="M492" i="1" s="1"/>
  <c r="F480" i="1"/>
  <c r="L480" i="1" s="1"/>
  <c r="F433" i="1"/>
  <c r="L433" i="1" s="1"/>
  <c r="L428" i="1"/>
  <c r="F377" i="1"/>
  <c r="L377" i="1" s="1"/>
  <c r="L204" i="1"/>
  <c r="M204" i="1"/>
  <c r="L419" i="1"/>
  <c r="M419" i="1"/>
  <c r="L47" i="1"/>
  <c r="M47" i="1"/>
  <c r="L29" i="1"/>
  <c r="M29" i="1"/>
  <c r="L30" i="1"/>
  <c r="M30" i="1"/>
  <c r="L46" i="1"/>
  <c r="M46" i="1"/>
  <c r="L76" i="1"/>
  <c r="M76" i="1"/>
  <c r="L78" i="1"/>
  <c r="M78" i="1"/>
  <c r="L79" i="1"/>
  <c r="M79" i="1"/>
  <c r="L90" i="1"/>
  <c r="M90" i="1"/>
  <c r="L245" i="1"/>
  <c r="M245" i="1"/>
  <c r="L506" i="1"/>
  <c r="M506" i="1"/>
  <c r="L102" i="1"/>
  <c r="M102" i="1"/>
  <c r="L154" i="1"/>
  <c r="M154" i="1"/>
  <c r="L199" i="1"/>
  <c r="M199" i="1"/>
  <c r="L228" i="1"/>
  <c r="M228" i="1"/>
  <c r="L247" i="1"/>
  <c r="M247" i="1"/>
  <c r="L549" i="1"/>
  <c r="M549" i="1"/>
  <c r="L680" i="1"/>
  <c r="M680" i="1"/>
  <c r="L689" i="1"/>
  <c r="M689" i="1"/>
  <c r="L691" i="1"/>
  <c r="M691" i="1"/>
  <c r="L129" i="1"/>
  <c r="M129" i="1"/>
  <c r="L196" i="1"/>
  <c r="M196" i="1"/>
  <c r="L201" i="1"/>
  <c r="M201" i="1"/>
  <c r="L200" i="1"/>
  <c r="M200" i="1"/>
  <c r="L216" i="1"/>
  <c r="M216" i="1"/>
  <c r="L218" i="1"/>
  <c r="M218" i="1"/>
  <c r="L230" i="1"/>
  <c r="M230" i="1"/>
  <c r="L226" i="1"/>
  <c r="M226" i="1"/>
  <c r="L239" i="1"/>
  <c r="M239" i="1"/>
  <c r="L272" i="1"/>
  <c r="M272" i="1"/>
  <c r="L382" i="1"/>
  <c r="M382" i="1"/>
  <c r="L392" i="1"/>
  <c r="M392" i="1"/>
  <c r="L418" i="1"/>
  <c r="M418" i="1"/>
  <c r="L252" i="1"/>
  <c r="M252" i="1"/>
  <c r="L547" i="1"/>
  <c r="M547" i="1"/>
  <c r="L550" i="1"/>
  <c r="M550" i="1"/>
  <c r="L677" i="1"/>
  <c r="M677" i="1"/>
  <c r="L679" i="1"/>
  <c r="M679" i="1"/>
  <c r="L678" i="1"/>
  <c r="M678" i="1"/>
  <c r="L681" i="1"/>
  <c r="M681" i="1"/>
  <c r="L688" i="1"/>
  <c r="M688" i="1"/>
  <c r="L42" i="1"/>
  <c r="M42" i="1"/>
  <c r="L28" i="1"/>
  <c r="M28" i="1"/>
  <c r="L221" i="1"/>
  <c r="M221" i="1"/>
  <c r="L222" i="1"/>
  <c r="M222" i="1"/>
  <c r="L233" i="1"/>
  <c r="M233" i="1"/>
  <c r="L515" i="1"/>
  <c r="M515" i="1"/>
  <c r="L178" i="1"/>
  <c r="M178" i="1"/>
  <c r="L712" i="1"/>
  <c r="M712" i="1"/>
  <c r="L120" i="1"/>
  <c r="M120" i="1"/>
  <c r="L118" i="1"/>
  <c r="M118" i="1"/>
  <c r="L236" i="1"/>
  <c r="M236" i="1"/>
  <c r="L343" i="1"/>
  <c r="M343" i="1"/>
  <c r="L542" i="1"/>
  <c r="M542" i="1"/>
  <c r="L134" i="1"/>
  <c r="M134" i="1"/>
  <c r="L133" i="1"/>
  <c r="M133" i="1"/>
  <c r="L601" i="1"/>
  <c r="M601" i="1"/>
  <c r="L699" i="1"/>
  <c r="M699" i="1"/>
  <c r="L698" i="1"/>
  <c r="M698" i="1"/>
  <c r="L710" i="1"/>
  <c r="M710" i="1"/>
  <c r="L45" i="1"/>
  <c r="M45" i="1"/>
  <c r="L603" i="1"/>
  <c r="M603" i="1"/>
  <c r="L17" i="1"/>
  <c r="M17" i="1"/>
  <c r="L27" i="1"/>
  <c r="M27" i="1"/>
  <c r="L565" i="1"/>
  <c r="M565" i="1"/>
  <c r="L35" i="1"/>
  <c r="M35" i="1"/>
  <c r="L36" i="1"/>
  <c r="M36" i="1"/>
  <c r="L164" i="1"/>
  <c r="M164" i="1"/>
  <c r="L43" i="1"/>
  <c r="M43" i="1"/>
  <c r="L52" i="1"/>
  <c r="M52" i="1"/>
  <c r="L54" i="1"/>
  <c r="M54" i="1"/>
  <c r="L9" i="1"/>
  <c r="M9" i="1"/>
  <c r="L11" i="1"/>
  <c r="M11" i="1"/>
  <c r="L12" i="1"/>
  <c r="M12" i="1"/>
  <c r="L163" i="1"/>
  <c r="M163" i="1"/>
  <c r="L68" i="1"/>
  <c r="M68" i="1"/>
  <c r="L86" i="1"/>
  <c r="M86" i="1"/>
  <c r="L246" i="1"/>
  <c r="M246" i="1"/>
  <c r="L317" i="1"/>
  <c r="M317" i="1"/>
  <c r="L238" i="1"/>
  <c r="M238" i="1"/>
  <c r="L243" i="1"/>
  <c r="M243" i="1"/>
  <c r="L322" i="1"/>
  <c r="M322" i="1"/>
  <c r="L57" i="1"/>
  <c r="M57" i="1"/>
  <c r="L160" i="1"/>
  <c r="M160" i="1"/>
  <c r="L209" i="1"/>
  <c r="M209" i="1"/>
  <c r="L306" i="1"/>
  <c r="M306" i="1"/>
  <c r="L237" i="1"/>
  <c r="M237" i="1"/>
  <c r="L303" i="1"/>
  <c r="M303" i="1"/>
  <c r="L242" i="1"/>
  <c r="M242" i="1"/>
  <c r="L261" i="1"/>
  <c r="M261" i="1"/>
  <c r="L186" i="1"/>
  <c r="M186" i="1"/>
  <c r="L527" i="1"/>
  <c r="M527" i="1"/>
  <c r="L300" i="1"/>
  <c r="M300" i="1"/>
  <c r="L278" i="1"/>
  <c r="M278" i="1"/>
  <c r="L307" i="1"/>
  <c r="M307" i="1"/>
  <c r="L560" i="1"/>
  <c r="M560" i="1"/>
  <c r="L561" i="1"/>
  <c r="M561" i="1"/>
  <c r="L344" i="1"/>
  <c r="M344" i="1"/>
  <c r="L345" i="1"/>
  <c r="M345" i="1"/>
  <c r="L349" i="1"/>
  <c r="M349" i="1"/>
  <c r="L284" i="1"/>
  <c r="M284" i="1"/>
  <c r="L81" i="1"/>
  <c r="M81" i="1"/>
  <c r="L39" i="1"/>
  <c r="M39" i="1"/>
  <c r="L374" i="1"/>
  <c r="M374" i="1"/>
  <c r="L117" i="1"/>
  <c r="M117" i="1"/>
  <c r="L562" i="1"/>
  <c r="M562" i="1"/>
  <c r="L60" i="1"/>
  <c r="M60" i="1"/>
  <c r="L56" i="1"/>
  <c r="M56" i="1"/>
  <c r="L58" i="1"/>
  <c r="M58" i="1"/>
  <c r="L310" i="1"/>
  <c r="M310" i="1"/>
  <c r="L318" i="1"/>
  <c r="M318" i="1"/>
  <c r="L320" i="1"/>
  <c r="M320" i="1"/>
  <c r="L162" i="1"/>
  <c r="M162" i="1"/>
  <c r="L170" i="1"/>
  <c r="M170" i="1"/>
  <c r="L171" i="1"/>
  <c r="M171" i="1"/>
  <c r="L572" i="1"/>
  <c r="M572" i="1"/>
  <c r="L585" i="1"/>
  <c r="M585" i="1"/>
  <c r="L576" i="1"/>
  <c r="M576" i="1"/>
  <c r="L579" i="1"/>
  <c r="M579" i="1"/>
  <c r="L580" i="1"/>
  <c r="M580" i="1"/>
  <c r="L581" i="1"/>
  <c r="M581" i="1"/>
  <c r="L180" i="1"/>
  <c r="M180" i="1"/>
  <c r="L198" i="1"/>
  <c r="M198" i="1"/>
  <c r="L210" i="1"/>
  <c r="M210" i="1"/>
  <c r="L208" i="1"/>
  <c r="M208" i="1"/>
  <c r="L292" i="1"/>
  <c r="M292" i="1"/>
  <c r="L308" i="1"/>
  <c r="M308" i="1"/>
  <c r="L309" i="1"/>
  <c r="M309" i="1"/>
  <c r="L314" i="1"/>
  <c r="M314" i="1"/>
  <c r="L240" i="1"/>
  <c r="M240" i="1"/>
  <c r="L241" i="1"/>
  <c r="M241" i="1"/>
  <c r="L504" i="1"/>
  <c r="M504" i="1"/>
  <c r="L257" i="1"/>
  <c r="M257" i="1"/>
  <c r="L266" i="1"/>
  <c r="M266" i="1"/>
  <c r="L270" i="1"/>
  <c r="M270" i="1"/>
  <c r="L271" i="1"/>
  <c r="M271" i="1"/>
  <c r="L190" i="1"/>
  <c r="M190" i="1"/>
  <c r="L379" i="1"/>
  <c r="M379" i="1"/>
  <c r="L435" i="1"/>
  <c r="M435" i="1"/>
  <c r="L434" i="1"/>
  <c r="M434" i="1"/>
  <c r="L311" i="1"/>
  <c r="M311" i="1"/>
  <c r="L316" i="1"/>
  <c r="M316" i="1"/>
  <c r="L505" i="1"/>
  <c r="M505" i="1"/>
  <c r="L508" i="1"/>
  <c r="M508" i="1"/>
  <c r="L509" i="1"/>
  <c r="M509" i="1"/>
  <c r="L518" i="1"/>
  <c r="M518" i="1"/>
  <c r="L513" i="1"/>
  <c r="M513" i="1"/>
  <c r="L520" i="1"/>
  <c r="M520" i="1"/>
  <c r="L526" i="1"/>
  <c r="M526" i="1"/>
  <c r="L525" i="1"/>
  <c r="M525" i="1"/>
  <c r="L530" i="1"/>
  <c r="M530" i="1"/>
  <c r="L538" i="1"/>
  <c r="M538" i="1"/>
  <c r="L552" i="1"/>
  <c r="M552" i="1"/>
  <c r="L498" i="1"/>
  <c r="M498" i="1"/>
  <c r="L332" i="1"/>
  <c r="M332" i="1"/>
  <c r="L305" i="1"/>
  <c r="M305" i="1"/>
  <c r="L328" i="1"/>
  <c r="M328" i="1"/>
  <c r="L676" i="1"/>
  <c r="M676" i="1"/>
  <c r="L336" i="1"/>
  <c r="M336" i="1"/>
  <c r="L468" i="1"/>
  <c r="M468" i="1"/>
  <c r="L470" i="1"/>
  <c r="M470" i="1"/>
  <c r="L478" i="1"/>
  <c r="M478" i="1"/>
  <c r="L702" i="1"/>
  <c r="M702" i="1"/>
  <c r="L277" i="1"/>
  <c r="M277" i="1"/>
  <c r="L348" i="1"/>
  <c r="M348" i="1"/>
  <c r="L347" i="1"/>
  <c r="M347" i="1"/>
  <c r="L304" i="1"/>
  <c r="M304" i="1"/>
  <c r="L346" i="1"/>
  <c r="M346" i="1"/>
  <c r="L285" i="1"/>
  <c r="M285" i="1"/>
  <c r="L350" i="1"/>
  <c r="M350" i="1"/>
  <c r="L351" i="1"/>
  <c r="M351" i="1"/>
  <c r="L352" i="1"/>
  <c r="M352" i="1"/>
  <c r="L353" i="1"/>
  <c r="M353" i="1"/>
  <c r="L354" i="1"/>
  <c r="M354" i="1"/>
  <c r="L355" i="1"/>
  <c r="M355" i="1"/>
  <c r="L356" i="1"/>
  <c r="M356" i="1"/>
  <c r="L362" i="1"/>
  <c r="M362" i="1"/>
  <c r="L363" i="1"/>
  <c r="M363" i="1"/>
  <c r="L82" i="1"/>
  <c r="M82" i="1"/>
  <c r="L125" i="1"/>
  <c r="M125" i="1"/>
  <c r="L126" i="1"/>
  <c r="M126" i="1"/>
  <c r="L92" i="1"/>
  <c r="M92" i="1"/>
  <c r="L119" i="1"/>
  <c r="M119" i="1"/>
  <c r="L97" i="1"/>
  <c r="M97" i="1"/>
  <c r="L484" i="1"/>
  <c r="M484" i="1"/>
  <c r="L105" i="1"/>
  <c r="M105" i="1"/>
  <c r="L108" i="1"/>
  <c r="M108" i="1"/>
  <c r="L112" i="1"/>
  <c r="M112" i="1"/>
  <c r="L113" i="1"/>
  <c r="M113" i="1"/>
  <c r="L175" i="1"/>
  <c r="M175" i="1"/>
  <c r="L115" i="1"/>
  <c r="M115" i="1"/>
  <c r="L299" i="1"/>
  <c r="M299" i="1"/>
  <c r="L375" i="1"/>
  <c r="M375" i="1"/>
  <c r="L128" i="1"/>
  <c r="M128" i="1"/>
  <c r="L142" i="1"/>
  <c r="M142" i="1"/>
  <c r="L144" i="1"/>
  <c r="M144" i="1"/>
  <c r="L149" i="1"/>
  <c r="M149" i="1"/>
  <c r="L59" i="1"/>
  <c r="M59" i="1"/>
  <c r="L61" i="1"/>
  <c r="M61" i="1"/>
  <c r="L315" i="1"/>
  <c r="M315" i="1"/>
  <c r="L161" i="1"/>
  <c r="M161" i="1"/>
  <c r="L165" i="1"/>
  <c r="M165" i="1"/>
  <c r="L166" i="1"/>
  <c r="M166" i="1"/>
  <c r="L167" i="1"/>
  <c r="M167" i="1"/>
  <c r="L168" i="1"/>
  <c r="M168" i="1"/>
  <c r="L574" i="1"/>
  <c r="M574" i="1"/>
  <c r="L575" i="1"/>
  <c r="M575" i="1"/>
  <c r="L584" i="1"/>
  <c r="M584" i="1"/>
  <c r="L577" i="1"/>
  <c r="M577" i="1"/>
  <c r="L578" i="1"/>
  <c r="M578" i="1"/>
  <c r="L582" i="1"/>
  <c r="M582" i="1"/>
  <c r="L583" i="1"/>
  <c r="M583" i="1"/>
  <c r="L586" i="1"/>
  <c r="M586" i="1"/>
  <c r="L587" i="1"/>
  <c r="M587" i="1"/>
  <c r="L564" i="1"/>
  <c r="M564" i="1"/>
  <c r="L207" i="1"/>
  <c r="M207" i="1"/>
  <c r="L202" i="1"/>
  <c r="M202" i="1"/>
  <c r="L291" i="1"/>
  <c r="M291" i="1"/>
  <c r="L293" i="1"/>
  <c r="M293" i="1"/>
  <c r="L335" i="1"/>
  <c r="M335" i="1"/>
  <c r="L319" i="1"/>
  <c r="M319" i="1"/>
  <c r="L573" i="1"/>
  <c r="M573" i="1"/>
  <c r="L250" i="1"/>
  <c r="M250" i="1"/>
  <c r="L255" i="1"/>
  <c r="M255" i="1"/>
  <c r="L262" i="1"/>
  <c r="M262" i="1"/>
  <c r="L265" i="1"/>
  <c r="M265" i="1"/>
  <c r="L263" i="1"/>
  <c r="M263" i="1"/>
  <c r="L264" i="1"/>
  <c r="M264" i="1"/>
  <c r="L273" i="1"/>
  <c r="M273" i="1"/>
  <c r="L275" i="1"/>
  <c r="M275" i="1"/>
  <c r="L413" i="1"/>
  <c r="M413" i="1"/>
  <c r="L378" i="1"/>
  <c r="M378" i="1"/>
  <c r="L380" i="1"/>
  <c r="M380" i="1"/>
  <c r="L385" i="1"/>
  <c r="M385" i="1"/>
  <c r="L387" i="1"/>
  <c r="M387" i="1"/>
  <c r="L384" i="1"/>
  <c r="M384" i="1"/>
  <c r="L393" i="1"/>
  <c r="M393" i="1"/>
  <c r="L321" i="1"/>
  <c r="M321" i="1"/>
  <c r="L502" i="1"/>
  <c r="M502" i="1"/>
  <c r="L187" i="1"/>
  <c r="M187" i="1"/>
  <c r="L510" i="1"/>
  <c r="M510" i="1"/>
  <c r="L532" i="1"/>
  <c r="M532" i="1"/>
  <c r="L531" i="1"/>
  <c r="M531" i="1"/>
  <c r="L533" i="1"/>
  <c r="M533" i="1"/>
  <c r="L534" i="1"/>
  <c r="M534" i="1"/>
  <c r="L439" i="1"/>
  <c r="M439" i="1"/>
  <c r="L536" i="1"/>
  <c r="M536" i="1"/>
  <c r="L537" i="1"/>
  <c r="M537" i="1"/>
  <c r="L324" i="1"/>
  <c r="M324" i="1"/>
  <c r="L330" i="1"/>
  <c r="M330" i="1"/>
  <c r="L326" i="1"/>
  <c r="M326" i="1"/>
  <c r="L325" i="1"/>
  <c r="M325" i="1"/>
  <c r="L327" i="1"/>
  <c r="M327" i="1"/>
  <c r="L331" i="1"/>
  <c r="M331" i="1"/>
  <c r="L251" i="1"/>
  <c r="M251" i="1"/>
  <c r="L539" i="1"/>
  <c r="M539" i="1"/>
  <c r="L563" i="1"/>
  <c r="M563" i="1"/>
  <c r="L568" i="1"/>
  <c r="M568" i="1"/>
  <c r="L569" i="1"/>
  <c r="M569" i="1"/>
  <c r="L571" i="1"/>
  <c r="M571" i="1"/>
  <c r="L591" i="1"/>
  <c r="M591" i="1"/>
  <c r="L588" i="1"/>
  <c r="M588" i="1"/>
  <c r="L457" i="1"/>
  <c r="M457" i="1"/>
  <c r="L458" i="1"/>
  <c r="M458" i="1"/>
  <c r="L455" i="1"/>
  <c r="M455" i="1"/>
  <c r="L461" i="1"/>
  <c r="M461" i="1"/>
  <c r="L465" i="1"/>
  <c r="M465" i="1"/>
  <c r="L620" i="1"/>
  <c r="M620" i="1"/>
  <c r="L673" i="1"/>
  <c r="M673" i="1"/>
  <c r="L323" i="1"/>
  <c r="M323" i="1"/>
  <c r="L329" i="1"/>
  <c r="M329" i="1"/>
  <c r="L312" i="1"/>
  <c r="M312" i="1"/>
  <c r="L313" i="1"/>
  <c r="M313" i="1"/>
  <c r="L683" i="1"/>
  <c r="M683" i="1"/>
  <c r="L286" i="1"/>
  <c r="M286" i="1"/>
  <c r="L287" i="1"/>
  <c r="M287" i="1"/>
  <c r="L469" i="1"/>
  <c r="M469" i="1"/>
  <c r="L471" i="1"/>
  <c r="M471" i="1"/>
  <c r="L690" i="1"/>
  <c r="M690" i="1"/>
  <c r="L472" i="1"/>
  <c r="M472" i="1"/>
  <c r="L473" i="1"/>
  <c r="M473" i="1"/>
  <c r="L474" i="1"/>
  <c r="M474" i="1"/>
  <c r="L475" i="1"/>
  <c r="M475" i="1"/>
  <c r="L476" i="1"/>
  <c r="M476" i="1"/>
  <c r="L477" i="1"/>
  <c r="M477" i="1"/>
  <c r="L479" i="1"/>
  <c r="M479" i="1"/>
  <c r="L483" i="1"/>
  <c r="M483" i="1"/>
  <c r="L301" i="1"/>
  <c r="M301" i="1"/>
  <c r="L693" i="1"/>
  <c r="M693" i="1"/>
  <c r="L694" i="1"/>
  <c r="M694" i="1"/>
  <c r="L695" i="1"/>
  <c r="M695" i="1"/>
  <c r="L696" i="1"/>
  <c r="M696" i="1"/>
  <c r="L697" i="1"/>
  <c r="M697" i="1"/>
  <c r="L705" i="1"/>
  <c r="M705" i="1"/>
  <c r="L716" i="1"/>
  <c r="M716" i="1"/>
  <c r="L717" i="1"/>
  <c r="M717" i="1"/>
  <c r="L62" i="1"/>
  <c r="M62" i="1"/>
  <c r="L32" i="1"/>
  <c r="M32" i="1"/>
  <c r="L21" i="1"/>
  <c r="M21" i="1"/>
  <c r="L22" i="1"/>
  <c r="M22" i="1"/>
  <c r="L701" i="1"/>
  <c r="M701" i="1"/>
  <c r="L70" i="1"/>
  <c r="M70" i="1"/>
  <c r="L80" i="1"/>
  <c r="M80" i="1"/>
  <c r="L85" i="1"/>
  <c r="M85" i="1"/>
  <c r="L31" i="1"/>
  <c r="M31" i="1"/>
  <c r="L69" i="1"/>
  <c r="M69" i="1"/>
  <c r="L74" i="1"/>
  <c r="M74" i="1"/>
  <c r="L121" i="1"/>
  <c r="M121" i="1"/>
  <c r="L132" i="1"/>
  <c r="M132" i="1"/>
  <c r="L131" i="1"/>
  <c r="M131" i="1"/>
  <c r="L172" i="1"/>
  <c r="M172" i="1"/>
  <c r="L179" i="1"/>
  <c r="M179" i="1"/>
  <c r="L176" i="1"/>
  <c r="M176" i="1"/>
  <c r="L189" i="1"/>
  <c r="M189" i="1"/>
  <c r="L559" i="1"/>
  <c r="M559" i="1"/>
  <c r="L558" i="1"/>
  <c r="M558" i="1"/>
  <c r="L84" i="1"/>
  <c r="M84" i="1"/>
  <c r="L87" i="1"/>
  <c r="M87" i="1"/>
  <c r="L106" i="1"/>
  <c r="M106" i="1"/>
  <c r="L148" i="1"/>
  <c r="M148" i="1"/>
  <c r="L182" i="1"/>
  <c r="M182" i="1"/>
  <c r="L188" i="1"/>
  <c r="M188" i="1"/>
  <c r="L234" i="1"/>
  <c r="M234" i="1"/>
  <c r="L276" i="1"/>
  <c r="M276" i="1"/>
  <c r="L381" i="1"/>
  <c r="M381" i="1"/>
  <c r="L507" i="1"/>
  <c r="M507" i="1"/>
  <c r="L589" i="1"/>
  <c r="M589" i="1"/>
  <c r="L706" i="1"/>
  <c r="M706" i="1"/>
  <c r="L501" i="1"/>
  <c r="M501" i="1"/>
  <c r="L519" i="1"/>
  <c r="M519" i="1"/>
  <c r="L684" i="1"/>
  <c r="M684" i="1"/>
  <c r="L48" i="1"/>
  <c r="M48" i="1"/>
  <c r="L214" i="1"/>
  <c r="M214" i="1"/>
  <c r="L463" i="1"/>
  <c r="M463" i="1"/>
  <c r="L460" i="1"/>
  <c r="M460" i="1"/>
  <c r="L464" i="1"/>
  <c r="M464" i="1"/>
  <c r="L279" i="1"/>
  <c r="M279" i="1"/>
  <c r="L333" i="1"/>
  <c r="M333" i="1"/>
  <c r="L420" i="1"/>
  <c r="M420" i="1"/>
  <c r="L436" i="1"/>
  <c r="M436" i="1"/>
  <c r="L459" i="1"/>
  <c r="M459" i="1"/>
  <c r="L15" i="1"/>
  <c r="M15" i="1"/>
  <c r="L49" i="1"/>
  <c r="M49" i="1"/>
  <c r="L16" i="1"/>
  <c r="M16" i="1"/>
  <c r="L18" i="1"/>
  <c r="M18" i="1"/>
  <c r="L150" i="1"/>
  <c r="M150" i="1"/>
  <c r="L500" i="1"/>
  <c r="M500" i="1"/>
  <c r="L548" i="1"/>
  <c r="M548" i="1"/>
  <c r="L114" i="1"/>
  <c r="M114" i="1"/>
  <c r="L152" i="1"/>
  <c r="M152" i="1"/>
  <c r="L183" i="1"/>
  <c r="M183" i="1"/>
  <c r="L268" i="1"/>
  <c r="M268" i="1"/>
  <c r="L503" i="1"/>
  <c r="M503" i="1"/>
  <c r="L595" i="1"/>
  <c r="M595" i="1"/>
  <c r="L8" i="1"/>
  <c r="M8" i="1"/>
  <c r="L40" i="1"/>
  <c r="M40" i="1"/>
  <c r="L191" i="1"/>
  <c r="M191" i="1"/>
  <c r="L212" i="1"/>
  <c r="M212" i="1"/>
  <c r="L253" i="1"/>
  <c r="M253" i="1"/>
  <c r="L274" i="1"/>
  <c r="M274" i="1"/>
  <c r="L390" i="1"/>
  <c r="M390" i="1"/>
  <c r="L545" i="1"/>
  <c r="M545" i="1"/>
  <c r="L554" i="1"/>
  <c r="M554" i="1"/>
  <c r="L540" i="1"/>
  <c r="M540" i="1"/>
  <c r="L37" i="1"/>
  <c r="M37" i="1"/>
  <c r="L217" i="1"/>
  <c r="M217" i="1"/>
  <c r="L94" i="1"/>
  <c r="M94" i="1"/>
  <c r="L123" i="1"/>
  <c r="M123" i="1"/>
  <c r="L151" i="1"/>
  <c r="M151" i="1"/>
  <c r="L258" i="1"/>
  <c r="M258" i="1"/>
  <c r="L13" i="1"/>
  <c r="M13" i="1"/>
  <c r="L10" i="1"/>
  <c r="M10" i="1"/>
  <c r="L55" i="1"/>
  <c r="M55" i="1"/>
  <c r="L124" i="1"/>
  <c r="M124" i="1"/>
  <c r="L107" i="1"/>
  <c r="M107" i="1"/>
  <c r="L184" i="1"/>
  <c r="M184" i="1"/>
  <c r="L193" i="1"/>
  <c r="M193" i="1"/>
  <c r="L231" i="1"/>
  <c r="M231" i="1"/>
  <c r="L529" i="1"/>
  <c r="M529" i="1"/>
  <c r="L541" i="1"/>
  <c r="M541" i="1"/>
  <c r="L122" i="1"/>
  <c r="M122" i="1"/>
  <c r="L116" i="1"/>
  <c r="M116" i="1"/>
  <c r="L157" i="1"/>
  <c r="M157" i="1"/>
  <c r="L174" i="1"/>
  <c r="M174" i="1"/>
  <c r="L213" i="1"/>
  <c r="M213" i="1"/>
  <c r="L249" i="1"/>
  <c r="M249" i="1"/>
  <c r="L259" i="1"/>
  <c r="M259" i="1"/>
  <c r="L389" i="1"/>
  <c r="M389" i="1"/>
  <c r="L391" i="1"/>
  <c r="M391" i="1"/>
  <c r="L423" i="1"/>
  <c r="M423" i="1"/>
  <c r="L424" i="1"/>
  <c r="M424" i="1"/>
  <c r="L543" i="1"/>
  <c r="M543" i="1"/>
  <c r="L553" i="1"/>
  <c r="M553" i="1"/>
  <c r="L599" i="1"/>
  <c r="M599" i="1"/>
  <c r="L24" i="1"/>
  <c r="M24" i="1"/>
  <c r="L23" i="1"/>
  <c r="M23" i="1"/>
  <c r="L41" i="1"/>
  <c r="M41" i="1"/>
  <c r="L75" i="1"/>
  <c r="M75" i="1"/>
  <c r="L77" i="1"/>
  <c r="M77" i="1"/>
  <c r="L98" i="1"/>
  <c r="M98" i="1"/>
  <c r="L104" i="1"/>
  <c r="M104" i="1"/>
  <c r="L145" i="1"/>
  <c r="M145" i="1"/>
  <c r="L147" i="1"/>
  <c r="M147" i="1"/>
  <c r="L89" i="1"/>
  <c r="M89" i="1"/>
  <c r="L109" i="1"/>
  <c r="M109" i="1"/>
  <c r="L566" i="1"/>
  <c r="M566" i="1"/>
  <c r="L567" i="1"/>
  <c r="M567" i="1"/>
  <c r="L19" i="1"/>
  <c r="M19" i="1"/>
  <c r="L66" i="1"/>
  <c r="M66" i="1"/>
  <c r="L67" i="1"/>
  <c r="M67" i="1"/>
  <c r="L38" i="1"/>
  <c r="M38" i="1"/>
  <c r="L65" i="1"/>
  <c r="M65" i="1"/>
  <c r="L153" i="1"/>
  <c r="M153" i="1"/>
  <c r="L400" i="1"/>
  <c r="M400" i="1"/>
  <c r="L415" i="1"/>
  <c r="M415" i="1"/>
  <c r="L499" i="1"/>
  <c r="M499" i="1"/>
  <c r="L444" i="1"/>
  <c r="M444" i="1"/>
  <c r="L512" i="1"/>
  <c r="M512" i="1"/>
  <c r="L635" i="1"/>
  <c r="M635" i="1"/>
  <c r="L110" i="1"/>
  <c r="M110" i="1"/>
  <c r="L158" i="1"/>
  <c r="M158" i="1"/>
  <c r="L143" i="1"/>
  <c r="M143" i="1"/>
  <c r="L159" i="1"/>
  <c r="M159" i="1"/>
  <c r="L177" i="1"/>
  <c r="M177" i="1"/>
  <c r="L192" i="1"/>
  <c r="M192" i="1"/>
  <c r="L197" i="1"/>
  <c r="M197" i="1"/>
  <c r="L394" i="1"/>
  <c r="M394" i="1"/>
  <c r="L395" i="1"/>
  <c r="M395" i="1"/>
  <c r="L409" i="1"/>
  <c r="M409" i="1"/>
  <c r="L398" i="1"/>
  <c r="M398" i="1"/>
  <c r="L401" i="1"/>
  <c r="M401" i="1"/>
  <c r="L235" i="1"/>
  <c r="M235" i="1"/>
  <c r="L421" i="1"/>
  <c r="M421" i="1"/>
  <c r="L267" i="1"/>
  <c r="M267" i="1"/>
  <c r="L445" i="1"/>
  <c r="M445" i="1"/>
  <c r="L524" i="1"/>
  <c r="M524" i="1"/>
  <c r="L709" i="1"/>
  <c r="M709" i="1"/>
  <c r="L551" i="1"/>
  <c r="M551" i="1"/>
  <c r="L449" i="1"/>
  <c r="M449" i="1"/>
  <c r="L453" i="1"/>
  <c r="M453" i="1"/>
  <c r="L361" i="1"/>
  <c r="M361" i="1"/>
  <c r="L682" i="1"/>
  <c r="M682" i="1"/>
  <c r="L703" i="1"/>
  <c r="M703" i="1"/>
  <c r="L661" i="1"/>
  <c r="M661" i="1"/>
  <c r="L606" i="1"/>
  <c r="M606" i="1"/>
  <c r="L641" i="1"/>
  <c r="M641" i="1"/>
  <c r="L616" i="1"/>
  <c r="M616" i="1"/>
  <c r="L613" i="1"/>
  <c r="M613" i="1"/>
  <c r="L610" i="1"/>
  <c r="M610" i="1"/>
  <c r="L655" i="1"/>
  <c r="M655" i="1"/>
  <c r="L657" i="1"/>
  <c r="M657" i="1"/>
  <c r="L672" i="1"/>
  <c r="M672" i="1"/>
  <c r="L626" i="1"/>
  <c r="M626" i="1"/>
  <c r="L608" i="1"/>
  <c r="M608" i="1"/>
  <c r="L611" i="1"/>
  <c r="M611" i="1"/>
  <c r="L639" i="1"/>
  <c r="M639" i="1"/>
  <c r="L675" i="1"/>
  <c r="M675" i="1"/>
  <c r="L674" i="1"/>
  <c r="M674" i="1"/>
  <c r="L650" i="1"/>
  <c r="M650" i="1"/>
  <c r="L654" i="1"/>
  <c r="M654" i="1"/>
  <c r="L669" i="1"/>
  <c r="M669" i="1"/>
  <c r="L643" i="1"/>
  <c r="M643" i="1"/>
  <c r="L615" i="1"/>
  <c r="M615" i="1"/>
  <c r="L667" i="1"/>
  <c r="M667" i="1"/>
  <c r="L647" i="1"/>
  <c r="M647" i="1"/>
  <c r="L653" i="1"/>
  <c r="M653" i="1"/>
  <c r="L648" i="1"/>
  <c r="M648" i="1"/>
  <c r="L671" i="1"/>
  <c r="M671" i="1"/>
  <c r="L642" i="1"/>
  <c r="M642" i="1"/>
  <c r="L640" i="1"/>
  <c r="M640" i="1"/>
  <c r="L652" i="1"/>
  <c r="M652" i="1"/>
  <c r="L91" i="1"/>
  <c r="M91" i="1"/>
  <c r="L448" i="1"/>
  <c r="M448" i="1"/>
  <c r="L146" i="1"/>
  <c r="M146" i="1"/>
  <c r="L173" i="1"/>
  <c r="M173" i="1"/>
  <c r="L404" i="1"/>
  <c r="M404" i="1"/>
  <c r="L405" i="1"/>
  <c r="M405" i="1"/>
  <c r="L406" i="1"/>
  <c r="M406" i="1"/>
  <c r="L412" i="1"/>
  <c r="M412" i="1"/>
  <c r="L407" i="1"/>
  <c r="M407" i="1"/>
  <c r="L408" i="1"/>
  <c r="M408" i="1"/>
  <c r="L410" i="1"/>
  <c r="M410" i="1"/>
  <c r="L411" i="1"/>
  <c r="M411" i="1"/>
  <c r="L402" i="1"/>
  <c r="M402" i="1"/>
  <c r="L403" i="1"/>
  <c r="M403" i="1"/>
  <c r="L224" i="1"/>
  <c r="M224" i="1"/>
  <c r="L220" i="1"/>
  <c r="M220" i="1"/>
  <c r="L225" i="1"/>
  <c r="M225" i="1"/>
  <c r="L232" i="1"/>
  <c r="M232" i="1"/>
  <c r="L414" i="1"/>
  <c r="M414" i="1"/>
  <c r="L594" i="1"/>
  <c r="M594" i="1"/>
  <c r="L256" i="1"/>
  <c r="M256" i="1"/>
  <c r="L422" i="1"/>
  <c r="M422" i="1"/>
  <c r="L339" i="1"/>
  <c r="M339" i="1"/>
  <c r="L544" i="1"/>
  <c r="M544" i="1"/>
  <c r="L388" i="1"/>
  <c r="M388" i="1"/>
  <c r="L416" i="1"/>
  <c r="M416" i="1"/>
  <c r="L511" i="1"/>
  <c r="M511" i="1"/>
  <c r="L417" i="1"/>
  <c r="M417" i="1"/>
  <c r="L514" i="1"/>
  <c r="M514" i="1"/>
  <c r="L437" i="1"/>
  <c r="M437" i="1"/>
  <c r="L516" i="1"/>
  <c r="M516" i="1"/>
  <c r="L523" i="1"/>
  <c r="M523" i="1"/>
  <c r="L528" i="1"/>
  <c r="M528" i="1"/>
  <c r="L707" i="1"/>
  <c r="M707" i="1"/>
  <c r="L438" i="1"/>
  <c r="M438" i="1"/>
  <c r="L600" i="1"/>
  <c r="M600" i="1"/>
  <c r="L596" i="1"/>
  <c r="M596" i="1"/>
  <c r="L452" i="1"/>
  <c r="M452" i="1"/>
  <c r="L450" i="1"/>
  <c r="M450" i="1"/>
  <c r="L451" i="1"/>
  <c r="M451" i="1"/>
  <c r="L456" i="1"/>
  <c r="M456" i="1"/>
  <c r="L454" i="1"/>
  <c r="M454" i="1"/>
  <c r="L602" i="1"/>
  <c r="M602" i="1"/>
  <c r="L619" i="1"/>
  <c r="M619" i="1"/>
  <c r="L686" i="1"/>
  <c r="M686" i="1"/>
  <c r="L692" i="1"/>
  <c r="M692" i="1"/>
  <c r="L302" i="1"/>
  <c r="M302" i="1"/>
  <c r="L708" i="1"/>
  <c r="M708" i="1"/>
  <c r="L700" i="1"/>
  <c r="M700" i="1"/>
  <c r="L711" i="1"/>
  <c r="M711" i="1"/>
  <c r="L155" i="1"/>
  <c r="M155" i="1"/>
  <c r="L156" i="1"/>
  <c r="M156" i="1"/>
  <c r="L229" i="1"/>
  <c r="M229" i="1"/>
  <c r="L99" i="1"/>
  <c r="M99" i="1"/>
  <c r="L44" i="1"/>
  <c r="M44" i="1"/>
  <c r="L73" i="1"/>
  <c r="M73" i="1"/>
  <c r="L63" i="1"/>
  <c r="M63" i="1"/>
  <c r="L53" i="1"/>
  <c r="M53" i="1"/>
  <c r="L181" i="1"/>
  <c r="M181" i="1"/>
  <c r="L254" i="1"/>
  <c r="M254" i="1"/>
  <c r="L555" i="1"/>
  <c r="M555" i="1"/>
  <c r="L223" i="1"/>
  <c r="M223" i="1"/>
  <c r="L556" i="1"/>
  <c r="M556" i="1"/>
  <c r="L557" i="1"/>
  <c r="M557" i="1"/>
  <c r="L227" i="1"/>
  <c r="M227" i="1"/>
  <c r="L185" i="1"/>
  <c r="M185" i="1"/>
  <c r="L195" i="1"/>
  <c r="M195" i="1"/>
  <c r="L546" i="1"/>
  <c r="M546" i="1"/>
  <c r="L103" i="1"/>
  <c r="M103" i="1"/>
  <c r="L83" i="1"/>
  <c r="M83" i="1"/>
  <c r="L111" i="1"/>
  <c r="M111" i="1"/>
  <c r="L334" i="1"/>
  <c r="M334" i="1"/>
  <c r="L26" i="1"/>
  <c r="M26" i="1"/>
  <c r="L64" i="1"/>
  <c r="M64" i="1"/>
  <c r="L25" i="1"/>
  <c r="M25" i="1"/>
  <c r="L88" i="1"/>
  <c r="M88" i="1"/>
  <c r="L140" i="1"/>
  <c r="M140" i="1"/>
  <c r="L136" i="1"/>
  <c r="M136" i="1"/>
  <c r="L211" i="1"/>
  <c r="M211" i="1"/>
  <c r="L215" i="1"/>
  <c r="M215" i="1"/>
  <c r="L592" i="1"/>
  <c r="M592" i="1"/>
  <c r="L593" i="1"/>
  <c r="M593" i="1"/>
  <c r="L219" i="1"/>
  <c r="M219" i="1"/>
  <c r="L685" i="1"/>
  <c r="M685" i="1"/>
  <c r="L713" i="1"/>
  <c r="M713" i="1"/>
  <c r="L101" i="1"/>
  <c r="M101" i="1"/>
  <c r="L139" i="1"/>
  <c r="M139" i="1"/>
  <c r="L135" i="1"/>
  <c r="M135" i="1"/>
  <c r="L141" i="1"/>
  <c r="M141" i="1"/>
  <c r="L137" i="1"/>
  <c r="M137" i="1"/>
  <c r="L138" i="1"/>
  <c r="M138" i="1"/>
  <c r="L288" i="1"/>
  <c r="M288" i="1"/>
  <c r="L289" i="1"/>
  <c r="M289" i="1"/>
  <c r="L203" i="1"/>
  <c r="M203" i="1"/>
  <c r="L248" i="1"/>
  <c r="M248" i="1"/>
  <c r="L337" i="1"/>
  <c r="M337" i="1"/>
  <c r="L386" i="1"/>
  <c r="M386" i="1"/>
  <c r="L535" i="1"/>
  <c r="M535" i="1"/>
  <c r="L494" i="1"/>
  <c r="M494" i="1"/>
  <c r="L496" i="1"/>
  <c r="M496" i="1"/>
  <c r="L495" i="1"/>
  <c r="M495" i="1"/>
  <c r="L597" i="1"/>
  <c r="M597" i="1"/>
  <c r="L598" i="1"/>
  <c r="M598" i="1"/>
  <c r="L714" i="1"/>
  <c r="M714" i="1"/>
  <c r="L715" i="1"/>
  <c r="M715" i="1"/>
  <c r="L20" i="1"/>
  <c r="M20" i="1"/>
  <c r="L50" i="1"/>
  <c r="M50" i="1"/>
  <c r="L51" i="1"/>
  <c r="M51" i="1"/>
  <c r="L71" i="1"/>
  <c r="M71" i="1"/>
  <c r="L194" i="1"/>
  <c r="M194" i="1"/>
  <c r="L244" i="1"/>
  <c r="M244" i="1"/>
  <c r="L521" i="1"/>
  <c r="M521" i="1"/>
  <c r="L96" i="1"/>
  <c r="M96" i="1"/>
  <c r="L260" i="1"/>
  <c r="M260" i="1"/>
  <c r="L517" i="1"/>
  <c r="M517" i="1"/>
  <c r="L522" i="1"/>
  <c r="M522" i="1"/>
  <c r="L604" i="1"/>
  <c r="M604" i="1"/>
  <c r="L704" i="1"/>
  <c r="M704" i="1"/>
  <c r="L93" i="1"/>
  <c r="M93" i="1"/>
  <c r="L130" i="1"/>
  <c r="M130" i="1"/>
  <c r="L383" i="1"/>
  <c r="M383" i="1"/>
  <c r="L570" i="1"/>
  <c r="M570" i="1"/>
  <c r="L590" i="1"/>
  <c r="M590" i="1"/>
  <c r="L605" i="1"/>
  <c r="M605" i="1"/>
  <c r="L687" i="1"/>
  <c r="M687" i="1"/>
  <c r="L719" i="1"/>
  <c r="M719" i="1"/>
  <c r="L718" i="1"/>
  <c r="M718" i="1"/>
  <c r="L33" i="1"/>
  <c r="M33" i="1"/>
  <c r="L34" i="1"/>
  <c r="M34" i="1"/>
  <c r="L127" i="1"/>
  <c r="M127" i="1"/>
  <c r="L169" i="1"/>
  <c r="M169" i="1"/>
  <c r="L14" i="1"/>
  <c r="L290" i="1"/>
  <c r="M290" i="1"/>
  <c r="L269" i="1"/>
  <c r="M269" i="1"/>
  <c r="L100" i="1"/>
  <c r="M100" i="1"/>
  <c r="L95" i="1"/>
  <c r="M95" i="1"/>
  <c r="L497" i="1"/>
  <c r="M497" i="1"/>
  <c r="L72" i="1"/>
  <c r="M72" i="1"/>
  <c r="F341" i="1"/>
  <c r="L341" i="1" s="1"/>
  <c r="L296" i="1"/>
  <c r="L441" i="1"/>
  <c r="M441" i="1"/>
  <c r="L294" i="1"/>
  <c r="F397" i="1"/>
  <c r="L397" i="1" s="1"/>
  <c r="F373" i="1"/>
  <c r="M373" i="1" s="1"/>
  <c r="L281" i="1"/>
  <c r="M280" i="1"/>
  <c r="F369" i="1"/>
  <c r="M369" i="1" s="1"/>
  <c r="F368" i="1"/>
  <c r="L368" i="1" s="1"/>
  <c r="F365" i="1"/>
  <c r="M365" i="1" s="1"/>
  <c r="F623" i="1"/>
  <c r="M623" i="1" s="1"/>
  <c r="F651" i="1"/>
  <c r="L651" i="1" s="1"/>
  <c r="M426" i="1"/>
  <c r="L426" i="1"/>
  <c r="M446" i="1"/>
  <c r="M377" i="1" l="1"/>
  <c r="M431" i="1"/>
  <c r="M433" i="1"/>
  <c r="L629" i="1"/>
  <c r="L206" i="1"/>
  <c r="M670" i="1"/>
  <c r="L621" i="1"/>
  <c r="L492" i="1"/>
  <c r="L357" i="1"/>
  <c r="M489" i="1"/>
  <c r="L399" i="1"/>
  <c r="M637" i="1"/>
  <c r="L607" i="1"/>
  <c r="M283" i="1"/>
  <c r="M617" i="1"/>
  <c r="L429" i="1"/>
  <c r="L624" i="1"/>
  <c r="M371" i="1"/>
  <c r="M658" i="1"/>
  <c r="M359" i="1"/>
  <c r="M340" i="1"/>
  <c r="M644" i="1"/>
  <c r="L447" i="1"/>
  <c r="L632" i="1"/>
  <c r="M482" i="1"/>
  <c r="M442" i="1"/>
  <c r="L396" i="1"/>
  <c r="L627" i="1"/>
  <c r="M614" i="1"/>
  <c r="L205" i="1"/>
  <c r="L487" i="1"/>
  <c r="L372" i="1"/>
  <c r="M625" i="1"/>
  <c r="L663" i="1"/>
  <c r="M397" i="1"/>
  <c r="M341" i="1"/>
  <c r="L481" i="1"/>
  <c r="L440" i="1"/>
  <c r="M282" i="1"/>
  <c r="L630" i="1"/>
  <c r="M660" i="1"/>
  <c r="M664" i="1"/>
  <c r="M432" i="1"/>
  <c r="L462" i="1"/>
  <c r="M634" i="1"/>
  <c r="L366" i="1"/>
  <c r="L649" i="1"/>
  <c r="L668" i="1"/>
  <c r="L665" i="1"/>
  <c r="M631" i="1"/>
  <c r="M628" i="1"/>
  <c r="L646" i="1"/>
  <c r="M651" i="1"/>
  <c r="M358" i="1"/>
  <c r="M612" i="1"/>
  <c r="M428" i="1"/>
  <c r="M490" i="1"/>
  <c r="M467" i="1"/>
  <c r="M443" i="1"/>
  <c r="M376" i="1"/>
  <c r="M370" i="1"/>
  <c r="L618" i="1"/>
  <c r="M638" i="1"/>
  <c r="M636" i="1"/>
  <c r="M493" i="1"/>
  <c r="M486" i="1"/>
  <c r="M466" i="1"/>
  <c r="M656" i="1"/>
  <c r="M491" i="1"/>
  <c r="M488" i="1"/>
  <c r="M485" i="1"/>
  <c r="L430" i="1"/>
  <c r="L427" i="1"/>
  <c r="M425" i="1"/>
  <c r="M342" i="1"/>
  <c r="M367" i="1"/>
  <c r="M364" i="1"/>
  <c r="M360" i="1"/>
  <c r="L338" i="1"/>
  <c r="M622" i="1"/>
  <c r="M633" i="1"/>
  <c r="M666" i="1"/>
  <c r="L662" i="1"/>
  <c r="M659" i="1"/>
  <c r="M645" i="1"/>
  <c r="M609" i="1"/>
  <c r="M480" i="1"/>
  <c r="M281" i="1"/>
  <c r="M296" i="1"/>
  <c r="M294" i="1"/>
  <c r="L373" i="1"/>
  <c r="L280" i="1"/>
  <c r="L446" i="1"/>
  <c r="L623" i="1"/>
  <c r="L369" i="1"/>
  <c r="L365" i="1"/>
  <c r="M368" i="1"/>
  <c r="L7" i="1" l="1"/>
  <c r="M7" i="1"/>
  <c r="M295" i="1" l="1"/>
  <c r="M720" i="1" s="1"/>
  <c r="L295" i="1"/>
  <c r="L720" i="1" s="1"/>
</calcChain>
</file>

<file path=xl/sharedStrings.xml><?xml version="1.0" encoding="utf-8"?>
<sst xmlns="http://schemas.openxmlformats.org/spreadsheetml/2006/main" count="5689" uniqueCount="2427">
  <si>
    <t>The Morne</t>
  </si>
  <si>
    <t>Castries</t>
  </si>
  <si>
    <t>St. Lucia</t>
  </si>
  <si>
    <t xml:space="preserve">    Supplier   Name         </t>
  </si>
  <si>
    <t xml:space="preserve">Brand Name            </t>
  </si>
  <si>
    <t xml:space="preserve">Lead Time (Air)  </t>
  </si>
  <si>
    <t xml:space="preserve">Lead Time (Sea) </t>
  </si>
  <si>
    <t xml:space="preserve">Manufacturer     </t>
  </si>
  <si>
    <t xml:space="preserve">Country  of Manufacture     </t>
  </si>
  <si>
    <t>Remarks</t>
  </si>
  <si>
    <t xml:space="preserve">  </t>
  </si>
  <si>
    <t xml:space="preserve">500 TAB   </t>
  </si>
  <si>
    <t xml:space="preserve">MICRO LAB  </t>
  </si>
  <si>
    <t xml:space="preserve">INDIA      </t>
  </si>
  <si>
    <t xml:space="preserve">CANADA     </t>
  </si>
  <si>
    <t xml:space="preserve">LEAD TIME IS DEPENDANT ON WHETHER WE HAVE S              </t>
  </si>
  <si>
    <t xml:space="preserve">ITALY      </t>
  </si>
  <si>
    <t xml:space="preserve">100 TAB   </t>
  </si>
  <si>
    <t xml:space="preserve">US         </t>
  </si>
  <si>
    <t xml:space="preserve">PHARBEST-ASPIRIN 325   </t>
  </si>
  <si>
    <t xml:space="preserve">1000 TAB  </t>
  </si>
  <si>
    <t xml:space="preserve">PHARBEST   </t>
  </si>
  <si>
    <t xml:space="preserve">USA        </t>
  </si>
  <si>
    <t xml:space="preserve">GENERIC                </t>
  </si>
  <si>
    <t xml:space="preserve">100 TABS  </t>
  </si>
  <si>
    <t xml:space="preserve">PRODUCT CODE: PH024-100                                  </t>
  </si>
  <si>
    <t xml:space="preserve">PHARMASCI  </t>
  </si>
  <si>
    <t xml:space="preserve">PHARBEST-ASPIRIN 81M   </t>
  </si>
  <si>
    <t>100 TABS</t>
  </si>
  <si>
    <t xml:space="preserve">QUALT                  </t>
  </si>
  <si>
    <t xml:space="preserve">QUALT      </t>
  </si>
  <si>
    <t xml:space="preserve">120 TABS  </t>
  </si>
  <si>
    <t xml:space="preserve">PRODUCT CODE: PH023-120                                  </t>
  </si>
  <si>
    <t xml:space="preserve">VIVORAX 400            </t>
  </si>
  <si>
    <t xml:space="preserve">CADILA PH  </t>
  </si>
  <si>
    <t>10X10</t>
  </si>
  <si>
    <t xml:space="preserve">WOCKHARDT  </t>
  </si>
  <si>
    <t xml:space="preserve">UK         </t>
  </si>
  <si>
    <t xml:space="preserve">ZOVIRAX SUSP           </t>
  </si>
  <si>
    <t xml:space="preserve">125ML     </t>
  </si>
  <si>
    <t xml:space="preserve">GSK        </t>
  </si>
  <si>
    <t xml:space="preserve">SPAIN      </t>
  </si>
  <si>
    <t>473ML</t>
  </si>
  <si>
    <t xml:space="preserve">6X2ML     </t>
  </si>
  <si>
    <t xml:space="preserve">AKORN      </t>
  </si>
  <si>
    <t xml:space="preserve">1 VIAL    </t>
  </si>
  <si>
    <t xml:space="preserve">10ML      </t>
  </si>
  <si>
    <t xml:space="preserve">ZENTEL SUSP            </t>
  </si>
  <si>
    <t xml:space="preserve">CIPLA LTD  </t>
  </si>
  <si>
    <t xml:space="preserve">IPCA       </t>
  </si>
  <si>
    <t xml:space="preserve">STADES                 </t>
  </si>
  <si>
    <t xml:space="preserve">210-220   </t>
  </si>
  <si>
    <t xml:space="preserve">THE WEST   </t>
  </si>
  <si>
    <t xml:space="preserve">BARBADOS   </t>
  </si>
  <si>
    <t xml:space="preserve">1000 TABS </t>
  </si>
  <si>
    <t xml:space="preserve">28 TAB    </t>
  </si>
  <si>
    <t xml:space="preserve">BP                                                       </t>
  </si>
  <si>
    <t xml:space="preserve">ONE ALPHA              </t>
  </si>
  <si>
    <t xml:space="preserve">LEO        </t>
  </si>
  <si>
    <t xml:space="preserve">DENMARK    </t>
  </si>
  <si>
    <t xml:space="preserve">2ML       </t>
  </si>
  <si>
    <t xml:space="preserve">SANDOZ IN  </t>
  </si>
  <si>
    <t xml:space="preserve">ABBOTT IN  </t>
  </si>
  <si>
    <t xml:space="preserve">MYLAN      </t>
  </si>
  <si>
    <t xml:space="preserve">10X3ML    </t>
  </si>
  <si>
    <t xml:space="preserve">HOSPIRA    </t>
  </si>
  <si>
    <t xml:space="preserve">APO-AMITRIPTYLINE -    </t>
  </si>
  <si>
    <t xml:space="preserve">NOVARTIS   </t>
  </si>
  <si>
    <t xml:space="preserve">MARS THER  </t>
  </si>
  <si>
    <t xml:space="preserve">CPC-AMLODIPINE 10MG    </t>
  </si>
  <si>
    <t xml:space="preserve">500 CAPS  </t>
  </si>
  <si>
    <t xml:space="preserve">STALLION   </t>
  </si>
  <si>
    <t xml:space="preserve">EMCURE     </t>
  </si>
  <si>
    <t xml:space="preserve">CARLISLE   </t>
  </si>
  <si>
    <t xml:space="preserve">ASTRAZENE  </t>
  </si>
  <si>
    <t xml:space="preserve">SWEDEN     </t>
  </si>
  <si>
    <t xml:space="preserve">CPC-AMLODIPINE 5MG T   </t>
  </si>
  <si>
    <t xml:space="preserve">CHINA      </t>
  </si>
  <si>
    <t xml:space="preserve">SANDOZ OSPAMOX 125MG   </t>
  </si>
  <si>
    <t xml:space="preserve">AUSTRIA    </t>
  </si>
  <si>
    <t xml:space="preserve">UNIPHARM   </t>
  </si>
  <si>
    <t xml:space="preserve">GUATEMAL   </t>
  </si>
  <si>
    <t xml:space="preserve">SANDOZ OSPAMOX 250MG   </t>
  </si>
  <si>
    <t xml:space="preserve">IMOX                   </t>
  </si>
  <si>
    <t xml:space="preserve">1000 CAP  </t>
  </si>
  <si>
    <t xml:space="preserve">SWISS EXP  </t>
  </si>
  <si>
    <t>100X10</t>
  </si>
  <si>
    <t xml:space="preserve">50 AMP    </t>
  </si>
  <si>
    <t xml:space="preserve">100 AMP   </t>
  </si>
  <si>
    <t xml:space="preserve">AMPIJECT               </t>
  </si>
  <si>
    <t xml:space="preserve">ASPEN      </t>
  </si>
  <si>
    <t xml:space="preserve">SOUTH AF   </t>
  </si>
  <si>
    <t xml:space="preserve">GERMANY    </t>
  </si>
  <si>
    <t xml:space="preserve">VIAL                                                     </t>
  </si>
  <si>
    <t xml:space="preserve">DICA SUSPENSION        </t>
  </si>
  <si>
    <t xml:space="preserve">350ML     </t>
  </si>
  <si>
    <t xml:space="preserve">HYPER RHO(D)           </t>
  </si>
  <si>
    <t xml:space="preserve">TALECRIS-  </t>
  </si>
  <si>
    <t xml:space="preserve">1500IU                                                   </t>
  </si>
  <si>
    <t xml:space="preserve">PHARBEST-ASCORBIC AC   </t>
  </si>
  <si>
    <t xml:space="preserve">PRODUCT CODE: PH022-1000                                 </t>
  </si>
  <si>
    <t xml:space="preserve">ATOREC                 </t>
  </si>
  <si>
    <t xml:space="preserve">90 TABS   </t>
  </si>
  <si>
    <t xml:space="preserve">20 TAB    </t>
  </si>
  <si>
    <t xml:space="preserve">STEROP     </t>
  </si>
  <si>
    <t xml:space="preserve">BELGIUM    </t>
  </si>
  <si>
    <t xml:space="preserve">5ML       </t>
  </si>
  <si>
    <t xml:space="preserve">ASHFORD L  </t>
  </si>
  <si>
    <t xml:space="preserve">MACAU      </t>
  </si>
  <si>
    <t xml:space="preserve">1 ML      </t>
  </si>
  <si>
    <t xml:space="preserve">BANGLADE   </t>
  </si>
  <si>
    <t xml:space="preserve">ZYCIN DRY SYP          </t>
  </si>
  <si>
    <t xml:space="preserve">15ML      </t>
  </si>
  <si>
    <t xml:space="preserve">SANDOZ BINOZYT 500MG   </t>
  </si>
  <si>
    <t xml:space="preserve">3 TAB     </t>
  </si>
  <si>
    <t xml:space="preserve">BACTIN OINT            </t>
  </si>
  <si>
    <t xml:space="preserve">15G       </t>
  </si>
  <si>
    <t>1000 ENV</t>
  </si>
  <si>
    <t xml:space="preserve">SHANGHAI   </t>
  </si>
  <si>
    <t xml:space="preserve">RESEALABLE WRITE ON 102X140MM 0.002MIL                   </t>
  </si>
  <si>
    <t xml:space="preserve">1000 ENVP </t>
  </si>
  <si>
    <t xml:space="preserve">RESEALABLE WRITE ON 89X115MM 0.002MIL                    </t>
  </si>
  <si>
    <t xml:space="preserve">18ML      </t>
  </si>
  <si>
    <t xml:space="preserve">BECOTIDE               </t>
  </si>
  <si>
    <t xml:space="preserve">1 INH     </t>
  </si>
  <si>
    <t xml:space="preserve">200 DOSE CFC FREE                                        </t>
  </si>
  <si>
    <t xml:space="preserve">1 UNIT    </t>
  </si>
  <si>
    <t xml:space="preserve">BECONASE               </t>
  </si>
  <si>
    <t xml:space="preserve">200 DOSE                                                 </t>
  </si>
  <si>
    <t xml:space="preserve">APO-TRIHEX - MATERIA   </t>
  </si>
  <si>
    <t xml:space="preserve">60ML      </t>
  </si>
  <si>
    <t xml:space="preserve">PADDOK     </t>
  </si>
  <si>
    <t xml:space="preserve">PMS-BENZTROPINE        </t>
  </si>
  <si>
    <t xml:space="preserve">VISTAMETHASONE         </t>
  </si>
  <si>
    <t xml:space="preserve">MARTINDAL  </t>
  </si>
  <si>
    <t xml:space="preserve">OPTIPRES               </t>
  </si>
  <si>
    <t xml:space="preserve">5ML   </t>
  </si>
  <si>
    <t xml:space="preserve">BETNOVATE              </t>
  </si>
  <si>
    <t xml:space="preserve"> 20GMS </t>
  </si>
  <si>
    <t xml:space="preserve">GLAXO SMI  </t>
  </si>
  <si>
    <t xml:space="preserve">12 SUPP   </t>
  </si>
  <si>
    <t xml:space="preserve">20 X 2ML  </t>
  </si>
  <si>
    <t xml:space="preserve">PULMICORT NEBULISING   </t>
  </si>
  <si>
    <t xml:space="preserve">25X10ML   </t>
  </si>
  <si>
    <t xml:space="preserve">10X2ML    </t>
  </si>
  <si>
    <t xml:space="preserve">PHARBEST-CALCIUM CAR   </t>
  </si>
  <si>
    <t xml:space="preserve">QUOTING ON 648MG -  PRODUCT CODE: PH046-100              </t>
  </si>
  <si>
    <t xml:space="preserve">20X10ML   </t>
  </si>
  <si>
    <t xml:space="preserve">BRAUN      </t>
  </si>
  <si>
    <t xml:space="preserve">MINI PLASCO                                              </t>
  </si>
  <si>
    <t xml:space="preserve">CPC-CALCIUM GLUCONAT   </t>
  </si>
  <si>
    <t xml:space="preserve">QUOTING ON CALCIUM GLUCONATE 600MG                       </t>
  </si>
  <si>
    <t xml:space="preserve">CPC-CAPTOPRIL 25MG T   </t>
  </si>
  <si>
    <t xml:space="preserve">TEGRETOL CR FCT 200M   </t>
  </si>
  <si>
    <t>1X100</t>
  </si>
  <si>
    <t xml:space="preserve">NEO-MERCAZOLE          </t>
  </si>
  <si>
    <t xml:space="preserve">APO-CARVEDILOL - MAT   </t>
  </si>
  <si>
    <t xml:space="preserve">CEDOXYL                </t>
  </si>
  <si>
    <t xml:space="preserve">80 ML     </t>
  </si>
  <si>
    <t xml:space="preserve">APO-CEFADROXIL - MAT   </t>
  </si>
  <si>
    <t xml:space="preserve">100 CAPS  </t>
  </si>
  <si>
    <t xml:space="preserve">CPC-CEFOTAXIME 1GM I   </t>
  </si>
  <si>
    <t xml:space="preserve">CPC-CEFTAZIDIME 1GM    </t>
  </si>
  <si>
    <t xml:space="preserve">CHINA         </t>
  </si>
  <si>
    <t xml:space="preserve">SANDOZ CEFTRIAXONE S     </t>
  </si>
  <si>
    <t xml:space="preserve">1 VIAL       </t>
  </si>
  <si>
    <t xml:space="preserve">NOVARTIS      </t>
  </si>
  <si>
    <t xml:space="preserve">AUSTRIA       </t>
  </si>
  <si>
    <t xml:space="preserve">1 UNIT       </t>
  </si>
  <si>
    <t xml:space="preserve">INDIA         </t>
  </si>
  <si>
    <t xml:space="preserve">STERICEF                 </t>
  </si>
  <si>
    <t xml:space="preserve">IPCA          </t>
  </si>
  <si>
    <t xml:space="preserve">FOR RYVIS PHARMA         </t>
  </si>
  <si>
    <t xml:space="preserve">SYNCOM FO     </t>
  </si>
  <si>
    <t xml:space="preserve">CIPLA LTD     </t>
  </si>
  <si>
    <t xml:space="preserve">SWISS EXP     </t>
  </si>
  <si>
    <t xml:space="preserve">EMCURE        </t>
  </si>
  <si>
    <t xml:space="preserve">SOUTH AF      </t>
  </si>
  <si>
    <t xml:space="preserve">UNIPHARM      </t>
  </si>
  <si>
    <t xml:space="preserve">GUATEMAL      </t>
  </si>
  <si>
    <t xml:space="preserve">25'S         </t>
  </si>
  <si>
    <t xml:space="preserve">ROTEXMEDI     </t>
  </si>
  <si>
    <t xml:space="preserve">GERMANY       </t>
  </si>
  <si>
    <t xml:space="preserve">VIALS                                                </t>
  </si>
  <si>
    <t xml:space="preserve">ITALY         </t>
  </si>
  <si>
    <t xml:space="preserve">EL SALVA      </t>
  </si>
  <si>
    <t xml:space="preserve">WOCKHARDT     </t>
  </si>
  <si>
    <t xml:space="preserve">UK            </t>
  </si>
  <si>
    <t xml:space="preserve">25 AMP       </t>
  </si>
  <si>
    <t xml:space="preserve">10 AMP       </t>
  </si>
  <si>
    <t xml:space="preserve">1 AMP        </t>
  </si>
  <si>
    <t xml:space="preserve">100ML        </t>
  </si>
  <si>
    <t xml:space="preserve">MICRO LAB     </t>
  </si>
  <si>
    <t xml:space="preserve">ZINNAT SUSP              </t>
  </si>
  <si>
    <t xml:space="preserve">GSK           </t>
  </si>
  <si>
    <t xml:space="preserve">SPAIN         </t>
  </si>
  <si>
    <t xml:space="preserve">HETERO DR     </t>
  </si>
  <si>
    <t xml:space="preserve">FDC LTD       </t>
  </si>
  <si>
    <t xml:space="preserve">ZINACEF                  </t>
  </si>
  <si>
    <t xml:space="preserve">1.5GM                                                </t>
  </si>
  <si>
    <t xml:space="preserve">10'S         </t>
  </si>
  <si>
    <t xml:space="preserve">PORTUGAL      </t>
  </si>
  <si>
    <t xml:space="preserve">100 TAB      </t>
  </si>
  <si>
    <t xml:space="preserve">50 TAB       </t>
  </si>
  <si>
    <t xml:space="preserve">100 TABS     </t>
  </si>
  <si>
    <t xml:space="preserve">CANADA        </t>
  </si>
  <si>
    <t xml:space="preserve">LEAD TIME IS DEPENDANT ON WHETHER WE HAVE S          </t>
  </si>
  <si>
    <t xml:space="preserve">14 TAB       </t>
  </si>
  <si>
    <t xml:space="preserve">TILLOMED      </t>
  </si>
  <si>
    <t xml:space="preserve">CPC-CEFUROXIME 750MG     </t>
  </si>
  <si>
    <t xml:space="preserve">50'S         </t>
  </si>
  <si>
    <t xml:space="preserve">GALPHA LA     </t>
  </si>
  <si>
    <t xml:space="preserve">US            </t>
  </si>
  <si>
    <t xml:space="preserve">CPC-CEPHAZOLIN 500MG     </t>
  </si>
  <si>
    <t xml:space="preserve">BIOCHEM P     </t>
  </si>
  <si>
    <t xml:space="preserve">USA           </t>
  </si>
  <si>
    <t xml:space="preserve">10ML         </t>
  </si>
  <si>
    <t xml:space="preserve">ASHFORD L     </t>
  </si>
  <si>
    <t xml:space="preserve">MACAU         </t>
  </si>
  <si>
    <t xml:space="preserve">MARTINDAL     </t>
  </si>
  <si>
    <t xml:space="preserve">MYLAN         </t>
  </si>
  <si>
    <t xml:space="preserve">4GM          </t>
  </si>
  <si>
    <t xml:space="preserve">AMSTELPHA     </t>
  </si>
  <si>
    <t xml:space="preserve">NETHERLA      </t>
  </si>
  <si>
    <t xml:space="preserve">SAMARTH L     </t>
  </si>
  <si>
    <t xml:space="preserve">CETRIDINE FORTE          </t>
  </si>
  <si>
    <t xml:space="preserve">5000ML       </t>
  </si>
  <si>
    <t xml:space="preserve">BRENNTAG      </t>
  </si>
  <si>
    <t xml:space="preserve">DENMARK       </t>
  </si>
  <si>
    <t xml:space="preserve">CHLORHEXDINE DIGLUCO     </t>
  </si>
  <si>
    <t xml:space="preserve">250 ML       </t>
  </si>
  <si>
    <t xml:space="preserve">1000'S       </t>
  </si>
  <si>
    <t xml:space="preserve">1000 TABS    </t>
  </si>
  <si>
    <t xml:space="preserve">STEROP        </t>
  </si>
  <si>
    <t xml:space="preserve">BELGIUM       </t>
  </si>
  <si>
    <t xml:space="preserve">CHLOROQUINE DIPHOSPHATE 250MG (EQUIV 150MG           </t>
  </si>
  <si>
    <t xml:space="preserve">100 AMP      </t>
  </si>
  <si>
    <t xml:space="preserve">100X2ML      </t>
  </si>
  <si>
    <t xml:space="preserve">HISTAL ELIXIR            </t>
  </si>
  <si>
    <t xml:space="preserve">2000 ML      </t>
  </si>
  <si>
    <t xml:space="preserve">CARLISLE      </t>
  </si>
  <si>
    <t xml:space="preserve">BARBADOS      </t>
  </si>
  <si>
    <t xml:space="preserve">500ML        </t>
  </si>
  <si>
    <t xml:space="preserve">1000 TAB     </t>
  </si>
  <si>
    <t xml:space="preserve">CPC-CHLORPHENIRAMINE     </t>
  </si>
  <si>
    <t xml:space="preserve">STALLION      </t>
  </si>
  <si>
    <t xml:space="preserve">28 TABS      </t>
  </si>
  <si>
    <t xml:space="preserve">ZOXAN                    </t>
  </si>
  <si>
    <t xml:space="preserve">1 X 5ML      </t>
  </si>
  <si>
    <t xml:space="preserve">FFS FORMULA                                          </t>
  </si>
  <si>
    <t xml:space="preserve">CIPLA         </t>
  </si>
  <si>
    <t xml:space="preserve">ULTRACINA                </t>
  </si>
  <si>
    <t xml:space="preserve">1X 100ML        </t>
  </si>
  <si>
    <t xml:space="preserve">BAYER         </t>
  </si>
  <si>
    <t xml:space="preserve">SANDOZ SERVIFLOX 250     </t>
  </si>
  <si>
    <t xml:space="preserve">30 TAB       </t>
  </si>
  <si>
    <t xml:space="preserve">BANGLADE      </t>
  </si>
  <si>
    <t xml:space="preserve">HOLDEN ME     </t>
  </si>
  <si>
    <t xml:space="preserve">NIMBEX                   </t>
  </si>
  <si>
    <t xml:space="preserve">5 X5ML       </t>
  </si>
  <si>
    <t xml:space="preserve">CYTOPLATIN               </t>
  </si>
  <si>
    <t xml:space="preserve">BP                                                   </t>
  </si>
  <si>
    <t xml:space="preserve">GENERIC                  </t>
  </si>
  <si>
    <t xml:space="preserve">SANDOZ        </t>
  </si>
  <si>
    <t xml:space="preserve">14 TABS      </t>
  </si>
  <si>
    <t xml:space="preserve">PHARMASCI     </t>
  </si>
  <si>
    <t xml:space="preserve">CELSIUS       </t>
  </si>
  <si>
    <t xml:space="preserve">URUGUAY       </t>
  </si>
  <si>
    <t xml:space="preserve">HOSPIRA       </t>
  </si>
  <si>
    <t xml:space="preserve">APO-CLINDAMYCIN - MA     </t>
  </si>
  <si>
    <t xml:space="preserve">PMS-CLONAZEPAM           </t>
  </si>
  <si>
    <t xml:space="preserve">ANTIPLAR                 </t>
  </si>
  <si>
    <t xml:space="preserve">HEALTH 2000 INC          </t>
  </si>
  <si>
    <t xml:space="preserve">MEDITAB S     </t>
  </si>
  <si>
    <t xml:space="preserve">30 TABS      </t>
  </si>
  <si>
    <t xml:space="preserve">10X10 TAB    </t>
  </si>
  <si>
    <t xml:space="preserve">28 TAB       </t>
  </si>
  <si>
    <t xml:space="preserve">SANOFI        </t>
  </si>
  <si>
    <t xml:space="preserve">FRANCE        </t>
  </si>
  <si>
    <t xml:space="preserve">CPC-CLOXACILLIN 500M     </t>
  </si>
  <si>
    <t xml:space="preserve">1000 CAP     </t>
  </si>
  <si>
    <t xml:space="preserve">LEPONEX TAB 25MG (5X     </t>
  </si>
  <si>
    <t xml:space="preserve">UNITED K      </t>
  </si>
  <si>
    <t xml:space="preserve">LEPONEX 100 MG CAJA      </t>
  </si>
  <si>
    <t xml:space="preserve">AUGMENTIN BD             </t>
  </si>
  <si>
    <t xml:space="preserve">70 ML        </t>
  </si>
  <si>
    <t xml:space="preserve">50ML         </t>
  </si>
  <si>
    <t xml:space="preserve">AUGMENTIN                </t>
  </si>
  <si>
    <t xml:space="preserve">INTAS PHA     </t>
  </si>
  <si>
    <t xml:space="preserve">100 CAPS     </t>
  </si>
  <si>
    <t xml:space="preserve">TEVA          </t>
  </si>
  <si>
    <t xml:space="preserve">PRIMASULF                </t>
  </si>
  <si>
    <t xml:space="preserve">1X100 ML       </t>
  </si>
  <si>
    <t xml:space="preserve">BELTAPHAR     </t>
  </si>
  <si>
    <t xml:space="preserve">GLAXO SMI     </t>
  </si>
  <si>
    <t xml:space="preserve">500 TAB      </t>
  </si>
  <si>
    <t xml:space="preserve">500 TABS     </t>
  </si>
  <si>
    <t xml:space="preserve">NEW ZEAL      </t>
  </si>
  <si>
    <t xml:space="preserve">10 X 5ML     </t>
  </si>
  <si>
    <t xml:space="preserve">SEPTRA                   </t>
  </si>
  <si>
    <t xml:space="preserve">HALEWOOD      </t>
  </si>
  <si>
    <t xml:space="preserve">2000ML       </t>
  </si>
  <si>
    <t xml:space="preserve">HISTAL EXPECTORANT       </t>
  </si>
  <si>
    <t xml:space="preserve">CYCLOCEL                 </t>
  </si>
  <si>
    <t xml:space="preserve">CELON LAB     </t>
  </si>
  <si>
    <t xml:space="preserve">BAXTER        </t>
  </si>
  <si>
    <t xml:space="preserve">ENDOXAN                  </t>
  </si>
  <si>
    <t xml:space="preserve">ALTIAN-VI     </t>
  </si>
  <si>
    <t xml:space="preserve">50 TABS      </t>
  </si>
  <si>
    <t xml:space="preserve">APO-CYPROTERONE - MA     </t>
  </si>
  <si>
    <t xml:space="preserve">J C WINTE     </t>
  </si>
  <si>
    <t xml:space="preserve">100 VIAL     </t>
  </si>
  <si>
    <t xml:space="preserve">100'S        </t>
  </si>
  <si>
    <t xml:space="preserve">AMPS.  IM  V                                         </t>
  </si>
  <si>
    <t xml:space="preserve">100X1ML      </t>
  </si>
  <si>
    <t xml:space="preserve">CPC-5 PARAMETERS URS     </t>
  </si>
  <si>
    <t xml:space="preserve">IND DIAGN     </t>
  </si>
  <si>
    <t xml:space="preserve">50 STRIPS    </t>
  </si>
  <si>
    <t xml:space="preserve">HSI                      </t>
  </si>
  <si>
    <t xml:space="preserve">HSI           </t>
  </si>
  <si>
    <t xml:space="preserve">CPC-11 PARAMETERS UR     </t>
  </si>
  <si>
    <t xml:space="preserve">QUOTING ON 11 PARAMETERS - GLUCOSE, PROTEIN          </t>
  </si>
  <si>
    <t xml:space="preserve">IM + SLOW IV ADMIN - AMPS                            </t>
  </si>
  <si>
    <t xml:space="preserve">10X2ML       </t>
  </si>
  <si>
    <t xml:space="preserve">CATAFLAM SUP 12.5 MG     </t>
  </si>
  <si>
    <t xml:space="preserve">10 SUPP      </t>
  </si>
  <si>
    <t xml:space="preserve">MEXICO        </t>
  </si>
  <si>
    <t xml:space="preserve">100X3ML      </t>
  </si>
  <si>
    <t xml:space="preserve">AMPS                                                 </t>
  </si>
  <si>
    <t xml:space="preserve">VOLTAREN ADULTO 50 M     </t>
  </si>
  <si>
    <t xml:space="preserve">CPC-DICLOFENAC 75MG      </t>
  </si>
  <si>
    <t xml:space="preserve">500 CAPS     </t>
  </si>
  <si>
    <t xml:space="preserve">20 TAB       </t>
  </si>
  <si>
    <t xml:space="preserve">BRISTOL       </t>
  </si>
  <si>
    <t xml:space="preserve">5 VIALS      </t>
  </si>
  <si>
    <t xml:space="preserve">LANOXIN PAED             </t>
  </si>
  <si>
    <t xml:space="preserve">60ML         </t>
  </si>
  <si>
    <t xml:space="preserve">30ML         </t>
  </si>
  <si>
    <t xml:space="preserve">25X5ML       </t>
  </si>
  <si>
    <t xml:space="preserve">APO-DIMENHYDRINATE -     </t>
  </si>
  <si>
    <t xml:space="preserve">200 UNITS    </t>
  </si>
  <si>
    <t xml:space="preserve">DCN           </t>
  </si>
  <si>
    <t xml:space="preserve">100 UNITS    </t>
  </si>
  <si>
    <t xml:space="preserve">100 BOT      </t>
  </si>
  <si>
    <t xml:space="preserve">CHILD RESISTANT CAP GRADUATIONS IN ML                </t>
  </si>
  <si>
    <t xml:space="preserve">10X20ML      </t>
  </si>
  <si>
    <t xml:space="preserve">5X20ML       </t>
  </si>
  <si>
    <t xml:space="preserve">10X5ML       </t>
  </si>
  <si>
    <t xml:space="preserve">1 SYR        </t>
  </si>
  <si>
    <t xml:space="preserve">CLEXANE                  </t>
  </si>
  <si>
    <t xml:space="preserve">2 SYRING     </t>
  </si>
  <si>
    <t xml:space="preserve">NEON LABS     </t>
  </si>
  <si>
    <t xml:space="preserve">10X1ML       </t>
  </si>
  <si>
    <t xml:space="preserve">PMS-ERYTHROMYCIN OPT     </t>
  </si>
  <si>
    <t xml:space="preserve">3.5G         </t>
  </si>
  <si>
    <t xml:space="preserve">AKORN         </t>
  </si>
  <si>
    <t xml:space="preserve">CPC-ERYTHROMYCIN 250     </t>
  </si>
  <si>
    <t xml:space="preserve">ABBOTT HE     </t>
  </si>
  <si>
    <t xml:space="preserve">500MG VIALS                                          </t>
  </si>
  <si>
    <t xml:space="preserve">VINTOR                   </t>
  </si>
  <si>
    <t xml:space="preserve">PREFILLED SYRINGE                                    </t>
  </si>
  <si>
    <t xml:space="preserve">CPC-FERROUS SALT 60M     </t>
  </si>
  <si>
    <t xml:space="preserve">IFA SYRUP                </t>
  </si>
  <si>
    <t xml:space="preserve">125ML        </t>
  </si>
  <si>
    <t xml:space="preserve">QUALITEST     </t>
  </si>
  <si>
    <t xml:space="preserve">BRAUN         </t>
  </si>
  <si>
    <t xml:space="preserve">MINI PLASCO                                          </t>
  </si>
  <si>
    <t xml:space="preserve">5X5ML        </t>
  </si>
  <si>
    <t xml:space="preserve">DABUR APP     </t>
  </si>
  <si>
    <t xml:space="preserve">100 STRP     </t>
  </si>
  <si>
    <t xml:space="preserve">CPC-FLUOXETINE 20MG      </t>
  </si>
  <si>
    <t xml:space="preserve">MEDOPHAM      </t>
  </si>
  <si>
    <t xml:space="preserve">ROTEX         </t>
  </si>
  <si>
    <t xml:space="preserve">25X10ML      </t>
  </si>
  <si>
    <t xml:space="preserve">WEBBER- FOLIC ACID 1     </t>
  </si>
  <si>
    <t xml:space="preserve">90 TABS      </t>
  </si>
  <si>
    <t xml:space="preserve">NATUTAL F     </t>
  </si>
  <si>
    <t xml:space="preserve">PRODUCT CODE:WN-3108                                 </t>
  </si>
  <si>
    <t xml:space="preserve">CPC-FOLIC ACID 5MG T     </t>
  </si>
  <si>
    <t xml:space="preserve">FUROPED                  </t>
  </si>
  <si>
    <t xml:space="preserve">10GM     </t>
  </si>
  <si>
    <t xml:space="preserve">15G          </t>
  </si>
  <si>
    <t xml:space="preserve">LEO           </t>
  </si>
  <si>
    <t xml:space="preserve">APO-GABAPENTIN - MAT     </t>
  </si>
  <si>
    <t xml:space="preserve">5ML          </t>
  </si>
  <si>
    <t xml:space="preserve">POEN          </t>
  </si>
  <si>
    <t xml:space="preserve">ARGENTIN      </t>
  </si>
  <si>
    <t xml:space="preserve">GENTAMINA                </t>
  </si>
  <si>
    <t xml:space="preserve">100 VIALS    </t>
  </si>
  <si>
    <t xml:space="preserve">AMSTELFAR     </t>
  </si>
  <si>
    <t xml:space="preserve">EU            </t>
  </si>
  <si>
    <t xml:space="preserve">APO-GLYBURIDE - MATE     </t>
  </si>
  <si>
    <t xml:space="preserve">APO-GLICLAZIDE - MAT     </t>
  </si>
  <si>
    <t xml:space="preserve">GLUTACIDE                </t>
  </si>
  <si>
    <t xml:space="preserve">3.8L         </t>
  </si>
  <si>
    <t xml:space="preserve">PHARMAX       </t>
  </si>
  <si>
    <t xml:space="preserve">12 SUPP      </t>
  </si>
  <si>
    <t xml:space="preserve">4G                                                   </t>
  </si>
  <si>
    <t xml:space="preserve">INFANT                   </t>
  </si>
  <si>
    <t xml:space="preserve">1G                                                   </t>
  </si>
  <si>
    <t xml:space="preserve">CHILDREN                 </t>
  </si>
  <si>
    <t xml:space="preserve">2G                                                   </t>
  </si>
  <si>
    <t xml:space="preserve">NITROMIN                 </t>
  </si>
  <si>
    <t xml:space="preserve">200 DOSES    </t>
  </si>
  <si>
    <t xml:space="preserve">PUERTO R      </t>
  </si>
  <si>
    <t xml:space="preserve">NITOSTAT 0.6MG                                       </t>
  </si>
  <si>
    <t xml:space="preserve">NITROCIN                 </t>
  </si>
  <si>
    <t xml:space="preserve">1X 3000ML       </t>
  </si>
  <si>
    <t xml:space="preserve">2B7317 ORDER MULTIPLE OF 4                           </t>
  </si>
  <si>
    <t xml:space="preserve">AKYMA                    </t>
  </si>
  <si>
    <t xml:space="preserve">100 ML       </t>
  </si>
  <si>
    <t xml:space="preserve">AKYMA         </t>
  </si>
  <si>
    <t xml:space="preserve">JANNSEN       </t>
  </si>
  <si>
    <t xml:space="preserve">APO-HALOPERIDOL - MA     </t>
  </si>
  <si>
    <t xml:space="preserve">PIRAMAL       </t>
  </si>
  <si>
    <t xml:space="preserve">APO-HYDRALAZINE - MA     </t>
  </si>
  <si>
    <t xml:space="preserve">100VIALS     </t>
  </si>
  <si>
    <t xml:space="preserve">HYDROSONE CREAM          </t>
  </si>
  <si>
    <t xml:space="preserve">1X15G          </t>
  </si>
  <si>
    <t xml:space="preserve">HYDROSONE OINT           </t>
  </si>
  <si>
    <t xml:space="preserve">15GM         </t>
  </si>
  <si>
    <t xml:space="preserve">APO-HYDROXYQUINE - M     </t>
  </si>
  <si>
    <t xml:space="preserve">CYTODROX                 </t>
  </si>
  <si>
    <t xml:space="preserve">USP, CURRENTLY ON TENDER                             </t>
  </si>
  <si>
    <t xml:space="preserve">AQUASONIC                </t>
  </si>
  <si>
    <t xml:space="preserve">1000 ML      </t>
  </si>
  <si>
    <t xml:space="preserve">JCWINTERS     </t>
  </si>
  <si>
    <t xml:space="preserve">5000 ML      </t>
  </si>
  <si>
    <t xml:space="preserve">250ML        </t>
  </si>
  <si>
    <t xml:space="preserve">IBUFEN SUSP              </t>
  </si>
  <si>
    <t xml:space="preserve">CPC-IBUPROFEN 400MG      </t>
  </si>
  <si>
    <t xml:space="preserve">CLODERM                  </t>
  </si>
  <si>
    <t xml:space="preserve">CLOTRIMAZOLE                                         </t>
  </si>
  <si>
    <t xml:space="preserve">ELSALVAD      </t>
  </si>
  <si>
    <t xml:space="preserve">1% CLOTRIMAZOLE                                      </t>
  </si>
  <si>
    <t xml:space="preserve">CANESTEN 6 VAG TABS      </t>
  </si>
  <si>
    <t xml:space="preserve">6 TAB        </t>
  </si>
  <si>
    <t xml:space="preserve">100MG CLOTRIMAZOLE                                   </t>
  </si>
  <si>
    <t xml:space="preserve">CANESTEN 6 VAG CREAM     </t>
  </si>
  <si>
    <t xml:space="preserve">35G          </t>
  </si>
  <si>
    <t xml:space="preserve">FLIP TOP VIALS                                       </t>
  </si>
  <si>
    <t xml:space="preserve">APO-IMIPRAMINE - MAT     </t>
  </si>
  <si>
    <t xml:space="preserve">VIDENE SURGICAL SCRU     </t>
  </si>
  <si>
    <t xml:space="preserve">ECOLAB        </t>
  </si>
  <si>
    <t xml:space="preserve">VIDENE ANTISEPTIC        </t>
  </si>
  <si>
    <t xml:space="preserve">3M                       </t>
  </si>
  <si>
    <t xml:space="preserve">1000ML       </t>
  </si>
  <si>
    <t xml:space="preserve">3M            </t>
  </si>
  <si>
    <t xml:space="preserve">IPRAVENT                 </t>
  </si>
  <si>
    <t xml:space="preserve">1  VIAL      </t>
  </si>
  <si>
    <t xml:space="preserve">APO-IPRAVENT - MATER     </t>
  </si>
  <si>
    <t xml:space="preserve">1X 20ML         </t>
  </si>
  <si>
    <t xml:space="preserve">ENCIFER                  </t>
  </si>
  <si>
    <t xml:space="preserve">ORDER MULTIPLES OF 6                                 </t>
  </si>
  <si>
    <t xml:space="preserve">APO-ISDN - MATERIAL      </t>
  </si>
  <si>
    <t xml:space="preserve">AQUAGEL                  </t>
  </si>
  <si>
    <t xml:space="preserve">82GM        </t>
  </si>
  <si>
    <t xml:space="preserve">1000 LABE    </t>
  </si>
  <si>
    <t xml:space="preserve">CLC           </t>
  </si>
  <si>
    <t xml:space="preserve">SURGIMED      </t>
  </si>
  <si>
    <t xml:space="preserve">HYBLOC                   </t>
  </si>
  <si>
    <t xml:space="preserve">EUTIROX                  </t>
  </si>
  <si>
    <t xml:space="preserve">MERCK SER     </t>
  </si>
  <si>
    <t xml:space="preserve">ELTROXIN                 </t>
  </si>
  <si>
    <t xml:space="preserve">XYLOCAINE                </t>
  </si>
  <si>
    <t xml:space="preserve">30GM      </t>
  </si>
  <si>
    <t xml:space="preserve">ASTRA ZEN     </t>
  </si>
  <si>
    <t xml:space="preserve">RAPICAINE                </t>
  </si>
  <si>
    <t xml:space="preserve">1X 50 ML        </t>
  </si>
  <si>
    <t xml:space="preserve">25X50ML      </t>
  </si>
  <si>
    <t xml:space="preserve">FD DENTAL CARTRIDGES     </t>
  </si>
  <si>
    <t xml:space="preserve">50X1.8ML     </t>
  </si>
  <si>
    <t xml:space="preserve">ZEYCO         </t>
  </si>
  <si>
    <t xml:space="preserve">25X30ML      </t>
  </si>
  <si>
    <t>10 TAB</t>
  </si>
  <si>
    <t xml:space="preserve">WATSON        </t>
  </si>
  <si>
    <t xml:space="preserve">APO-LITHIUM - MATERI     </t>
  </si>
  <si>
    <t xml:space="preserve">EFFECTINE                </t>
  </si>
  <si>
    <t>`</t>
  </si>
  <si>
    <t xml:space="preserve">60 TABS      </t>
  </si>
  <si>
    <t xml:space="preserve">PMS-LORAZEPAM            </t>
  </si>
  <si>
    <t xml:space="preserve">CPC-LOSARTAN 50MG TA     </t>
  </si>
  <si>
    <t xml:space="preserve">DICA TABLETS             </t>
  </si>
  <si>
    <t xml:space="preserve">25X20ML      </t>
  </si>
  <si>
    <t xml:space="preserve">2D5633Q ORDER MULTIPLES OF 24                        </t>
  </si>
  <si>
    <t xml:space="preserve">PURENITHOL               </t>
  </si>
  <si>
    <t xml:space="preserve">25 TABS      </t>
  </si>
  <si>
    <t xml:space="preserve">500MG TABS                                           </t>
  </si>
  <si>
    <t xml:space="preserve">CPC-METFORMIN 500MG      </t>
  </si>
  <si>
    <t xml:space="preserve">APO-METFORMIN - MATE     </t>
  </si>
  <si>
    <t xml:space="preserve">1 X 2ML      </t>
  </si>
  <si>
    <t xml:space="preserve">TREX                     </t>
  </si>
  <si>
    <t xml:space="preserve">PMS-METHYLPHENIDATE      </t>
  </si>
  <si>
    <t xml:space="preserve">25X15ML      </t>
  </si>
  <si>
    <t xml:space="preserve">12X5ML       </t>
  </si>
  <si>
    <t xml:space="preserve">VIAL                                                 </t>
  </si>
  <si>
    <t xml:space="preserve">APO-METOPROLOL - MAT     </t>
  </si>
  <si>
    <t xml:space="preserve">ECOFLAC PLUS WITH HANGER IM  V                       </t>
  </si>
  <si>
    <t xml:space="preserve">APO-MISOPROSTOL - MA     </t>
  </si>
  <si>
    <t xml:space="preserve">MORPHINE SULPHATE 30     </t>
  </si>
  <si>
    <t xml:space="preserve">10X4ML       </t>
  </si>
  <si>
    <t xml:space="preserve">PMS-NYSTATIN             </t>
  </si>
  <si>
    <t xml:space="preserve">48 ML        </t>
  </si>
  <si>
    <t xml:space="preserve">APO-OLANZAPINE - MAT     </t>
  </si>
  <si>
    <t xml:space="preserve">CPC-OMEPRAZOLE 20MG      </t>
  </si>
  <si>
    <t xml:space="preserve">OMEPRAZOLE 40MG IV       </t>
  </si>
  <si>
    <t xml:space="preserve">ZORDIL                   </t>
  </si>
  <si>
    <t xml:space="preserve">1X 2ML          </t>
  </si>
  <si>
    <t xml:space="preserve">PMS-ONDANSETRON          </t>
  </si>
  <si>
    <t>2X5</t>
  </si>
  <si>
    <t xml:space="preserve">AMPS - REFRIG REQUIRED                               </t>
  </si>
  <si>
    <t xml:space="preserve">PARAMOL                  </t>
  </si>
  <si>
    <t xml:space="preserve">NEOMOL                   </t>
  </si>
  <si>
    <t xml:space="preserve">1000 CAPS    </t>
  </si>
  <si>
    <t xml:space="preserve">UNICIL                   </t>
  </si>
  <si>
    <t xml:space="preserve">15ML VIALS                                           </t>
  </si>
  <si>
    <t xml:space="preserve">20X100ML     </t>
  </si>
  <si>
    <t xml:space="preserve">SCRABIC                  </t>
  </si>
  <si>
    <t xml:space="preserve">50ML     </t>
  </si>
  <si>
    <t xml:space="preserve">LEE FORD      </t>
  </si>
  <si>
    <t xml:space="preserve">1 X 30GM     </t>
  </si>
  <si>
    <t xml:space="preserve">10X1.1ML     </t>
  </si>
  <si>
    <t xml:space="preserve">10X2.15ML    </t>
  </si>
  <si>
    <t xml:space="preserve">X-GEN         </t>
  </si>
  <si>
    <t xml:space="preserve">GELOFUSINE               </t>
  </si>
  <si>
    <t xml:space="preserve">20X10ML      </t>
  </si>
  <si>
    <t xml:space="preserve">MINI PLASCO 20X10ML                                  </t>
  </si>
  <si>
    <t xml:space="preserve">APO-K - MATERIAL COD     </t>
  </si>
  <si>
    <t xml:space="preserve">PREDCORT DS              </t>
  </si>
  <si>
    <t xml:space="preserve">APO-PROCHLORPERAZINE     </t>
  </si>
  <si>
    <t xml:space="preserve">POENCAINA                </t>
  </si>
  <si>
    <t xml:space="preserve">PROPEROL                 </t>
  </si>
  <si>
    <t xml:space="preserve">APO-PROPRANOLOL - MA     </t>
  </si>
  <si>
    <t xml:space="preserve">PROSULF                  </t>
  </si>
  <si>
    <t xml:space="preserve">HISTAL DC                </t>
  </si>
  <si>
    <t xml:space="preserve">CHLORPHENIRAMINE MALEATE + PSEUDOEPHADRINE           </t>
  </si>
  <si>
    <t xml:space="preserve">150 TABS     </t>
  </si>
  <si>
    <t xml:space="preserve">DISTINON 60              </t>
  </si>
  <si>
    <t xml:space="preserve">50 PACK      </t>
  </si>
  <si>
    <t xml:space="preserve">CPC-RANITIDINE 25MG      </t>
  </si>
  <si>
    <t xml:space="preserve">CPC-RANITIDINE 300MG     </t>
  </si>
  <si>
    <t xml:space="preserve">50X10 BLIS   </t>
  </si>
  <si>
    <t xml:space="preserve">SANDOZ RIMACTAN 150      </t>
  </si>
  <si>
    <t xml:space="preserve">SANDOZ RIMACTAN 300      </t>
  </si>
  <si>
    <t xml:space="preserve">PMS-RISPERIDONE          </t>
  </si>
  <si>
    <t xml:space="preserve">BRONCOMAT                </t>
  </si>
  <si>
    <t xml:space="preserve">VENTOLIN                 </t>
  </si>
  <si>
    <t xml:space="preserve">CPC-SALBUTAMOL 4MG T     </t>
  </si>
  <si>
    <t xml:space="preserve">1 INH        </t>
  </si>
  <si>
    <t xml:space="preserve">CFC FREE              200 DOSES                      </t>
  </si>
  <si>
    <t xml:space="preserve">SEROBID                  </t>
  </si>
  <si>
    <t xml:space="preserve">1 X 7.2GM    </t>
  </si>
  <si>
    <t xml:space="preserve">1 PENCIL     </t>
  </si>
  <si>
    <t xml:space="preserve">450GM        </t>
  </si>
  <si>
    <t>MACAU</t>
  </si>
  <si>
    <t>JAR</t>
  </si>
  <si>
    <t xml:space="preserve">FRAMOPTIC-D EYE DROPS                                </t>
  </si>
  <si>
    <t xml:space="preserve">MICOSPEC BV              </t>
  </si>
  <si>
    <t xml:space="preserve">STUKINASE                </t>
  </si>
  <si>
    <t xml:space="preserve">15,00000 IU                                          </t>
  </si>
  <si>
    <t xml:space="preserve">AMBISTRYN                </t>
  </si>
  <si>
    <t xml:space="preserve">PMS-SULPHASALAZINE E     </t>
  </si>
  <si>
    <t xml:space="preserve">SUCCINYL                 </t>
  </si>
  <si>
    <t xml:space="preserve">1 X 500MG        </t>
  </si>
  <si>
    <t xml:space="preserve">500MG POWDER FOR MIXING                              </t>
  </si>
  <si>
    <t xml:space="preserve">APO-TERAZOSIN - MATE     </t>
  </si>
  <si>
    <t xml:space="preserve">APO-TERBINAFINE - MA     </t>
  </si>
  <si>
    <t xml:space="preserve">TETANEA 1500IU           </t>
  </si>
  <si>
    <t xml:space="preserve">APO-THEO LA - MATERI     </t>
  </si>
  <si>
    <t xml:space="preserve">ZITRAM                   </t>
  </si>
  <si>
    <t xml:space="preserve">TRIAM-DENK               </t>
  </si>
  <si>
    <t xml:space="preserve">DENK          </t>
  </si>
  <si>
    <t xml:space="preserve">APO-TRIAZIDE - MATER     </t>
  </si>
  <si>
    <t xml:space="preserve">APO-TRIFLUOPERAZINE      </t>
  </si>
  <si>
    <t xml:space="preserve">PMS-VALACYCLOVIR         </t>
  </si>
  <si>
    <t xml:space="preserve">EPILIM CHRONO            </t>
  </si>
  <si>
    <t xml:space="preserve">300MG                                                </t>
  </si>
  <si>
    <t xml:space="preserve">VERA-TIL                 </t>
  </si>
  <si>
    <t xml:space="preserve">CALAPTIN                 </t>
  </si>
  <si>
    <t xml:space="preserve">SINGLE DOSE VIALS                                    </t>
  </si>
  <si>
    <t xml:space="preserve">BECOPLEX LIQUID          </t>
  </si>
  <si>
    <t xml:space="preserve">BECOPLEX CAPS            </t>
  </si>
  <si>
    <t>EST ISSUE - 2010-2012 67425 VIALS;</t>
  </si>
  <si>
    <t xml:space="preserve">BELGIUN       </t>
  </si>
  <si>
    <t xml:space="preserve">VIT B1 100MG, VIT B6 50MG, VIT B12 0.5MG             </t>
  </si>
  <si>
    <t xml:space="preserve">WEBBER-VITAMIN B100      </t>
  </si>
  <si>
    <t xml:space="preserve">WN-3138 - SEE PRODUCT LEAFLET ATTACHED SHOW          </t>
  </si>
  <si>
    <t xml:space="preserve">VITAPLEX M LIQUID        </t>
  </si>
  <si>
    <t xml:space="preserve">VITAPLEX M               </t>
  </si>
  <si>
    <t xml:space="preserve">400 CAPS     </t>
  </si>
  <si>
    <t xml:space="preserve">WARFARIN                 </t>
  </si>
  <si>
    <t xml:space="preserve">TARO          </t>
  </si>
  <si>
    <t xml:space="preserve">1 X100ML        </t>
  </si>
  <si>
    <t xml:space="preserve">CLOPIXOL                 </t>
  </si>
  <si>
    <t xml:space="preserve">LUNDBECK      </t>
  </si>
  <si>
    <t xml:space="preserve">1 X 1ML      </t>
  </si>
  <si>
    <t xml:space="preserve">MIRENA                   </t>
  </si>
  <si>
    <t xml:space="preserve">LEVONORGESTREL CONTAINING IUD                        </t>
  </si>
  <si>
    <t xml:space="preserve">MICROGYNON               </t>
  </si>
  <si>
    <t xml:space="preserve">1 CYCL       </t>
  </si>
  <si>
    <t xml:space="preserve">21 DAY                                               </t>
  </si>
  <si>
    <t xml:space="preserve">LOGYNON                  </t>
  </si>
  <si>
    <t xml:space="preserve">MESIGYNA                 </t>
  </si>
  <si>
    <t xml:space="preserve">1ML AMP      </t>
  </si>
  <si>
    <t xml:space="preserve">ESTRADIOL VALERATE 5MG, NORETHINDRONE ENANT          </t>
  </si>
  <si>
    <t>Medisense Glucose Control Solutions</t>
  </si>
  <si>
    <t>1 ea</t>
  </si>
  <si>
    <t>Abbott Diabetes Care Inc</t>
  </si>
  <si>
    <t xml:space="preserve">U.S.A.        </t>
  </si>
  <si>
    <t>Precision Xtra Meter</t>
  </si>
  <si>
    <t>1 KIT</t>
  </si>
  <si>
    <t>CHINA</t>
  </si>
  <si>
    <t>Platform currently used by OECS</t>
  </si>
  <si>
    <t xml:space="preserve">500 UNITS    </t>
  </si>
  <si>
    <t>Thin Lancets</t>
  </si>
  <si>
    <t>100ct box</t>
  </si>
  <si>
    <t>JAPAN</t>
  </si>
  <si>
    <t xml:space="preserve">MEDLINE       </t>
  </si>
  <si>
    <t>Precision Xtra Strips</t>
  </si>
  <si>
    <t>50ct box</t>
  </si>
  <si>
    <t>UNITED KINGDOM</t>
  </si>
  <si>
    <t xml:space="preserve">1X 500ML        </t>
  </si>
  <si>
    <t xml:space="preserve">2B0163Q ORDER MULTIPLES OF 24                        </t>
  </si>
  <si>
    <t xml:space="preserve">2B2073Q ORDER MULTIPLES OF 24                        </t>
  </si>
  <si>
    <t xml:space="preserve">2B1074X ORDER MULTIPLES OF 14                        </t>
  </si>
  <si>
    <t xml:space="preserve">2B1094X ODER MULTIPLES OF 14                         </t>
  </si>
  <si>
    <t xml:space="preserve">1X 1000ML       </t>
  </si>
  <si>
    <t xml:space="preserve">2B1064X ORDER MULTIPLE OF 14                         </t>
  </si>
  <si>
    <t xml:space="preserve">1X 250ML        </t>
  </si>
  <si>
    <t xml:space="preserve">2B0062Q ORDER MULTIPLES OF 36                        </t>
  </si>
  <si>
    <t xml:space="preserve">2B0064X ORDER MULTIPLES OF 14                        </t>
  </si>
  <si>
    <t xml:space="preserve">1X 50ML         </t>
  </si>
  <si>
    <t xml:space="preserve">1 SET        </t>
  </si>
  <si>
    <t xml:space="preserve">2C6402 ORDER MULTIPLES OF 48                         </t>
  </si>
  <si>
    <t xml:space="preserve">3M HEALTH     </t>
  </si>
  <si>
    <t xml:space="preserve">2C5431 ORDER MULTIPLES OF 48                         </t>
  </si>
  <si>
    <t xml:space="preserve">SOLUSET                  </t>
  </si>
  <si>
    <t xml:space="preserve">20'S         </t>
  </si>
  <si>
    <t xml:space="preserve">100X60 BURETTE SET                                   </t>
  </si>
  <si>
    <t xml:space="preserve">2B2324X  ORDER MULTIPLES OF 14                       </t>
  </si>
  <si>
    <t xml:space="preserve">2B1314X ORDER MULTIPLES OF 14                        </t>
  </si>
  <si>
    <t xml:space="preserve">2B1322Q ORDER MULTIPLES OF 36                        </t>
  </si>
  <si>
    <t xml:space="preserve">2B1324X ORDER MULTIPLES OF 14                        </t>
  </si>
  <si>
    <t xml:space="preserve">SNOWFLAKE                </t>
  </si>
  <si>
    <t xml:space="preserve">SHANGHAI      </t>
  </si>
  <si>
    <t xml:space="preserve">1 ROLL         </t>
  </si>
  <si>
    <t xml:space="preserve">1 ROLL       </t>
  </si>
  <si>
    <t xml:space="preserve">12X8 40X40'S                                         </t>
  </si>
  <si>
    <t xml:space="preserve">FORSURE                  </t>
  </si>
  <si>
    <t xml:space="preserve">SURGIMED-     </t>
  </si>
  <si>
    <t xml:space="preserve">TIDI          </t>
  </si>
  <si>
    <t xml:space="preserve">CELLONA UNDERCAST PA     </t>
  </si>
  <si>
    <t xml:space="preserve">48 BAN       </t>
  </si>
  <si>
    <t xml:space="preserve">LOHMANN       </t>
  </si>
  <si>
    <t xml:space="preserve">DR. SABHA     </t>
  </si>
  <si>
    <t xml:space="preserve">HARTMANN      </t>
  </si>
  <si>
    <t xml:space="preserve">COVIDIEN      </t>
  </si>
  <si>
    <t xml:space="preserve">72 BAN       </t>
  </si>
  <si>
    <t xml:space="preserve">20 BAN       </t>
  </si>
  <si>
    <t xml:space="preserve">12 ROLLS     </t>
  </si>
  <si>
    <t xml:space="preserve">CN            </t>
  </si>
  <si>
    <t xml:space="preserve">PEHA-CREPP               </t>
  </si>
  <si>
    <t xml:space="preserve">10CMX4M                                              </t>
  </si>
  <si>
    <t xml:space="preserve">10 ROLLS     </t>
  </si>
  <si>
    <t xml:space="preserve">12CMX4M                                              </t>
  </si>
  <si>
    <t xml:space="preserve">8CMX4M                                               </t>
  </si>
  <si>
    <t xml:space="preserve">36 BAN       </t>
  </si>
  <si>
    <t xml:space="preserve">100 BLADES   </t>
  </si>
  <si>
    <t xml:space="preserve">INDIVIDUALLY WRAPPED                                 </t>
  </si>
  <si>
    <t xml:space="preserve">ZMC                      </t>
  </si>
  <si>
    <t xml:space="preserve">ZMC           </t>
  </si>
  <si>
    <t xml:space="preserve">SANGOFIX B               </t>
  </si>
  <si>
    <t xml:space="preserve">MOLICARE                 </t>
  </si>
  <si>
    <t xml:space="preserve">30 BRIEF     </t>
  </si>
  <si>
    <t xml:space="preserve">10 UNITS     </t>
  </si>
  <si>
    <t xml:space="preserve">HUDSON                   </t>
  </si>
  <si>
    <t xml:space="preserve">TELEFLEX      </t>
  </si>
  <si>
    <t xml:space="preserve">CATHETER STOPPER                                     </t>
  </si>
  <si>
    <t xml:space="preserve">MEDLIN                   </t>
  </si>
  <si>
    <t xml:space="preserve">MEDLIN        </t>
  </si>
  <si>
    <t xml:space="preserve">50 UNITS     </t>
  </si>
  <si>
    <t xml:space="preserve">MALAYSIA      </t>
  </si>
  <si>
    <t xml:space="preserve">30 UNITS     </t>
  </si>
  <si>
    <t xml:space="preserve">NIPRO         </t>
  </si>
  <si>
    <t xml:space="preserve">125 UNITS    </t>
  </si>
  <si>
    <t xml:space="preserve">SCOTT                    </t>
  </si>
  <si>
    <t xml:space="preserve">SCOTT SPE     </t>
  </si>
  <si>
    <t xml:space="preserve">#4530-LG HIGH DENSITY CERVICAL COLLAR                </t>
  </si>
  <si>
    <t xml:space="preserve">#3005-LG LOW DENSIRY CERVICAL COLLAR                 </t>
  </si>
  <si>
    <t xml:space="preserve">#4530-MD HIGH DENSITY CERVICAL COLLAR                </t>
  </si>
  <si>
    <t xml:space="preserve">#3005-MD LOW DENSITY CERVICAL COLLAR                 </t>
  </si>
  <si>
    <t xml:space="preserve">WITH DRAINAGE (ONE-PIECE OPEN, HYDROCOLLOID          </t>
  </si>
  <si>
    <t xml:space="preserve">OPTIMA F009510A          </t>
  </si>
  <si>
    <t xml:space="preserve">FILTER 10MM-70MM STOMA                               </t>
  </si>
  <si>
    <t xml:space="preserve">BD            </t>
  </si>
  <si>
    <t xml:space="preserve">TIDI-E                   </t>
  </si>
  <si>
    <t xml:space="preserve">1500 SHEET   </t>
  </si>
  <si>
    <t xml:space="preserve">TIDI-E        </t>
  </si>
  <si>
    <t xml:space="preserve">1000 UNITS   </t>
  </si>
  <si>
    <t xml:space="preserve">10X100                                               </t>
  </si>
  <si>
    <t xml:space="preserve">300'S        </t>
  </si>
  <si>
    <t xml:space="preserve">5000 UNITS   </t>
  </si>
  <si>
    <t xml:space="preserve">100 NED      </t>
  </si>
  <si>
    <t xml:space="preserve">JAPAN         </t>
  </si>
  <si>
    <t xml:space="preserve">STERICAN                 </t>
  </si>
  <si>
    <t xml:space="preserve">100 NEEDLE   </t>
  </si>
  <si>
    <t xml:space="preserve">23GX1"                                               </t>
  </si>
  <si>
    <t xml:space="preserve">FLEET ENEMA              </t>
  </si>
  <si>
    <t xml:space="preserve">C B FLEET     </t>
  </si>
  <si>
    <t>133 ML</t>
  </si>
  <si>
    <t>66 ML</t>
  </si>
  <si>
    <t xml:space="preserve">ANSELL                   </t>
  </si>
  <si>
    <t xml:space="preserve">200PRS       </t>
  </si>
  <si>
    <t xml:space="preserve">DERMAPRENE                                           </t>
  </si>
  <si>
    <t xml:space="preserve">THAILAND      </t>
  </si>
  <si>
    <t xml:space="preserve">10X10 NON WOVEN BLUE  STERILE INDIVIDUALLY           </t>
  </si>
  <si>
    <t xml:space="preserve">FOLIDRESS COMFORT BA     </t>
  </si>
  <si>
    <t xml:space="preserve">28 GOWN      </t>
  </si>
  <si>
    <t xml:space="preserve">STERILE INDIVIDUALLY WRAPPED PEEL AND GO             </t>
  </si>
  <si>
    <t xml:space="preserve">INSTOPPEN                </t>
  </si>
  <si>
    <t xml:space="preserve">MICROPORE                </t>
  </si>
  <si>
    <t xml:space="preserve">4 ROLLS      </t>
  </si>
  <si>
    <t xml:space="preserve">3"X10YD                                              </t>
  </si>
  <si>
    <t xml:space="preserve">INTROCAN                 </t>
  </si>
  <si>
    <t xml:space="preserve">200 SETS     </t>
  </si>
  <si>
    <t xml:space="preserve">14GX50MM                                             </t>
  </si>
  <si>
    <t xml:space="preserve">16GX50MM                                             </t>
  </si>
  <si>
    <t xml:space="preserve">18GX45MM                                             </t>
  </si>
  <si>
    <t xml:space="preserve">20GX32MM                                             </t>
  </si>
  <si>
    <t xml:space="preserve">22GX25MM                                             </t>
  </si>
  <si>
    <t xml:space="preserve">24GX19MM                                             </t>
  </si>
  <si>
    <t xml:space="preserve">500'S        </t>
  </si>
  <si>
    <t xml:space="preserve">FUCIDIN INTERTULLE       </t>
  </si>
  <si>
    <t xml:space="preserve">10 DRESS     </t>
  </si>
  <si>
    <t xml:space="preserve">10CMX10CM                                            </t>
  </si>
  <si>
    <t xml:space="preserve">4 CASE       </t>
  </si>
  <si>
    <t xml:space="preserve">NEBULISER OXYGEN MASK WITH TUBING + CHAMBER          </t>
  </si>
  <si>
    <t xml:space="preserve">#1801 POCKET, PEAK FLOW METER, UNIVERSAL             </t>
  </si>
  <si>
    <t xml:space="preserve">12'S         </t>
  </si>
  <si>
    <t xml:space="preserve">SPINOCAN                 </t>
  </si>
  <si>
    <t xml:space="preserve">25 NED       </t>
  </si>
  <si>
    <t xml:space="preserve">SAFETY GOLD                                          </t>
  </si>
  <si>
    <t xml:space="preserve">SAFETY GOLD 25GX1"                                   </t>
  </si>
  <si>
    <t xml:space="preserve">150'S        </t>
  </si>
  <si>
    <t xml:space="preserve">100 UNIT     </t>
  </si>
  <si>
    <t xml:space="preserve">250'S        </t>
  </si>
  <si>
    <t xml:space="preserve">1805 DISPOSABLE CARDBOARD MOUTHPIECE                 </t>
  </si>
  <si>
    <t xml:space="preserve">24'S         </t>
  </si>
  <si>
    <t xml:space="preserve">CELLONA XTRA             </t>
  </si>
  <si>
    <t xml:space="preserve">60 BAN       </t>
  </si>
  <si>
    <t xml:space="preserve">SCOTCHCAST PLUS          </t>
  </si>
  <si>
    <t xml:space="preserve">1 ROL        </t>
  </si>
  <si>
    <t xml:space="preserve">PROPPER       </t>
  </si>
  <si>
    <t xml:space="preserve">OPTICHAMBER ADVANTAG     </t>
  </si>
  <si>
    <t xml:space="preserve">RESPIRONI     </t>
  </si>
  <si>
    <t xml:space="preserve">MUST ORDER IN MULTIPLE OF 10                         </t>
  </si>
  <si>
    <t xml:space="preserve">WALL TYPE SPHYG                                      </t>
  </si>
  <si>
    <t xml:space="preserve">FLOOR TYPE  CLOCK                                    </t>
  </si>
  <si>
    <t xml:space="preserve">ACCOSON                  </t>
  </si>
  <si>
    <t xml:space="preserve">A.C COSSA     </t>
  </si>
  <si>
    <t xml:space="preserve">EXTRA LARGE ADULT CUFF + BLADDER                     </t>
  </si>
  <si>
    <t xml:space="preserve">DEKAMET MERCURY TABLE MODEL SPHYG, EXTRA LR          </t>
  </si>
  <si>
    <t xml:space="preserve">DEKAMET MERCURY TABLE MODEL SPHYG, LRG CUFF          </t>
  </si>
  <si>
    <t xml:space="preserve">TELACOMP  NON STERIL     </t>
  </si>
  <si>
    <t xml:space="preserve">1000 SP   </t>
  </si>
  <si>
    <t xml:space="preserve">12 PLY 7.5CMX7.5CM    10X100   SP                                </t>
  </si>
  <si>
    <t xml:space="preserve">LGS                      </t>
  </si>
  <si>
    <t xml:space="preserve">LGS           </t>
  </si>
  <si>
    <t xml:space="preserve">OK INDICATOR             </t>
  </si>
  <si>
    <t xml:space="preserve">250 STRIPS   </t>
  </si>
  <si>
    <t xml:space="preserve">NON WOVEN NURSES CAP                                 </t>
  </si>
  <si>
    <t xml:space="preserve">STRATE-LINE TAPE         </t>
  </si>
  <si>
    <t xml:space="preserve">INJECT                   </t>
  </si>
  <si>
    <t xml:space="preserve">100 SYR      </t>
  </si>
  <si>
    <t xml:space="preserve">2CC GRADUATED TO 3CC                                 </t>
  </si>
  <si>
    <t xml:space="preserve">25 SYR       </t>
  </si>
  <si>
    <t xml:space="preserve">GRADUATED TO 12CC                                    </t>
  </si>
  <si>
    <t xml:space="preserve">20CC GRADUATED TO 24CC                               </t>
  </si>
  <si>
    <t xml:space="preserve">5CC GRADUATED TO 6CC                                 </t>
  </si>
  <si>
    <t xml:space="preserve">160X60CC     </t>
  </si>
  <si>
    <t xml:space="preserve">MICOPORE                 </t>
  </si>
  <si>
    <t xml:space="preserve">TEMPA DOT ORAL           </t>
  </si>
  <si>
    <t xml:space="preserve">100 THERM    </t>
  </si>
  <si>
    <t xml:space="preserve">THERMOVAL BASIC          </t>
  </si>
  <si>
    <t xml:space="preserve">20 THERM     </t>
  </si>
  <si>
    <t xml:space="preserve">CELCIUS                                              </t>
  </si>
  <si>
    <t xml:space="preserve">1 THER       </t>
  </si>
  <si>
    <t>BANDAGE SKIN TRACTION KIT ADULT</t>
  </si>
  <si>
    <t>BANDAGE SKIN TRACTION KIT CHILD</t>
  </si>
  <si>
    <t xml:space="preserve">MONOJECT                 </t>
  </si>
  <si>
    <t xml:space="preserve">BIOPSY + ASPIRATION TRAY                             </t>
  </si>
  <si>
    <t xml:space="preserve">CURITY                   </t>
  </si>
  <si>
    <t xml:space="preserve">40 UNITS     </t>
  </si>
  <si>
    <t xml:space="preserve">25 UNITS     </t>
  </si>
  <si>
    <t xml:space="preserve">20 UNITS     </t>
  </si>
  <si>
    <t xml:space="preserve">10X1 INDIVIDUALLY PACKED BAGS                        </t>
  </si>
  <si>
    <t xml:space="preserve">B.P.C.                                               </t>
  </si>
  <si>
    <t xml:space="preserve">NOVONORDI     </t>
  </si>
  <si>
    <t xml:space="preserve">NOVOLIN R                </t>
  </si>
  <si>
    <t xml:space="preserve">NOVOLIN N                </t>
  </si>
  <si>
    <t xml:space="preserve">E-Z-HD                   </t>
  </si>
  <si>
    <t xml:space="preserve">24 CUPS      </t>
  </si>
  <si>
    <t xml:space="preserve">E-Z-EM        </t>
  </si>
  <si>
    <t xml:space="preserve">24X340G #764                                         </t>
  </si>
  <si>
    <t xml:space="preserve">E-Z-POLYBAR              </t>
  </si>
  <si>
    <t xml:space="preserve">24 BAGS      </t>
  </si>
  <si>
    <t xml:space="preserve">24X397G #AP14                                        </t>
  </si>
  <si>
    <t xml:space="preserve">G139                     </t>
  </si>
  <si>
    <t xml:space="preserve">2X5GAL       </t>
  </si>
  <si>
    <t xml:space="preserve">AGFA          </t>
  </si>
  <si>
    <t xml:space="preserve">MAMORAY HDR C PLUS       </t>
  </si>
  <si>
    <t xml:space="preserve">100 FILM     </t>
  </si>
  <si>
    <t xml:space="preserve">CP-BU                    </t>
  </si>
  <si>
    <t xml:space="preserve">ORTHO CP-GU              </t>
  </si>
  <si>
    <t xml:space="preserve">G3341                    </t>
  </si>
  <si>
    <t xml:space="preserve">2 X 5GAL     </t>
  </si>
  <si>
    <t xml:space="preserve">ULTRAVIST 300            </t>
  </si>
  <si>
    <t xml:space="preserve">10 X50ML     </t>
  </si>
  <si>
    <t xml:space="preserve">500 ENV      </t>
  </si>
  <si>
    <t xml:space="preserve">SURGICAL      </t>
  </si>
  <si>
    <t xml:space="preserve">#9320EX                                              </t>
  </si>
  <si>
    <t xml:space="preserve">ETHICON                  </t>
  </si>
  <si>
    <t xml:space="preserve">JOHNSON &amp;     </t>
  </si>
  <si>
    <t xml:space="preserve">#3802EX                                              </t>
  </si>
  <si>
    <t xml:space="preserve">#JC-1313N                                            </t>
  </si>
  <si>
    <t xml:space="preserve">#813EX                                               </t>
  </si>
  <si>
    <t xml:space="preserve">#855EX                                               </t>
  </si>
  <si>
    <t xml:space="preserve">#814EX                                               </t>
  </si>
  <si>
    <t xml:space="preserve">#317B                                                </t>
  </si>
  <si>
    <t xml:space="preserve">#333B                                                </t>
  </si>
  <si>
    <t xml:space="preserve">#9962EX                                              </t>
  </si>
  <si>
    <t xml:space="preserve">#811T EX                                             </t>
  </si>
  <si>
    <t xml:space="preserve">#S113SH EX                                           </t>
  </si>
  <si>
    <t xml:space="preserve">#295EX                                               </t>
  </si>
  <si>
    <t xml:space="preserve">#843EX                                               </t>
  </si>
  <si>
    <t xml:space="preserve">#333EX                                               </t>
  </si>
  <si>
    <t xml:space="preserve">#CC-0153N                                            </t>
  </si>
  <si>
    <t xml:space="preserve">#CC-0242N                                            </t>
  </si>
  <si>
    <t xml:space="preserve">#8522EX                                              </t>
  </si>
  <si>
    <t xml:space="preserve">#JC-1235N                                            </t>
  </si>
  <si>
    <t xml:space="preserve">#554B                                                </t>
  </si>
  <si>
    <t xml:space="preserve">#DC-0155N                                            </t>
  </si>
  <si>
    <t xml:space="preserve">#CC-0302N                                            </t>
  </si>
  <si>
    <t xml:space="preserve">#558B                                                </t>
  </si>
  <si>
    <t xml:space="preserve">JC-1229N                                             </t>
  </si>
  <si>
    <t xml:space="preserve">1095B                                                </t>
  </si>
  <si>
    <t xml:space="preserve">#1022B                                               </t>
  </si>
  <si>
    <t xml:space="preserve">9939EX                                               </t>
  </si>
  <si>
    <t xml:space="preserve">DC-0210N                                             </t>
  </si>
  <si>
    <t xml:space="preserve">920B                                                 </t>
  </si>
  <si>
    <t xml:space="preserve">JC-1713N                                             </t>
  </si>
  <si>
    <t>Generic Name</t>
  </si>
  <si>
    <t>Drug Code</t>
  </si>
  <si>
    <t>ACETAZOLAMIDE 250MG TAB</t>
  </si>
  <si>
    <t xml:space="preserve">ACZ250T </t>
  </si>
  <si>
    <t>ASA325T</t>
  </si>
  <si>
    <t>ACETYLSALICYLIC ACID 325MG E.C TAB</t>
  </si>
  <si>
    <t xml:space="preserve">ASA81T </t>
  </si>
  <si>
    <t xml:space="preserve">ACI400T </t>
  </si>
  <si>
    <t xml:space="preserve">ACY200L  </t>
  </si>
  <si>
    <t xml:space="preserve">ADE03A </t>
  </si>
  <si>
    <t xml:space="preserve">ALB100L  </t>
  </si>
  <si>
    <t xml:space="preserve">ALC95S </t>
  </si>
  <si>
    <t>ALCOHOL (ETHANOL) 95% VOLUME LARGE  REQUIRED</t>
  </si>
  <si>
    <t>ALL100T</t>
  </si>
  <si>
    <t xml:space="preserve">ALL300T </t>
  </si>
  <si>
    <t xml:space="preserve">ALP025T </t>
  </si>
  <si>
    <t>AMK250A</t>
  </si>
  <si>
    <t xml:space="preserve">ALB200T </t>
  </si>
  <si>
    <t xml:space="preserve"> ALBENDAZOLE 200MG TAB</t>
  </si>
  <si>
    <t>AMIO100T</t>
  </si>
  <si>
    <t>AMIO30A</t>
  </si>
  <si>
    <t xml:space="preserve">AMT25T  </t>
  </si>
  <si>
    <t xml:space="preserve">AMT50T  </t>
  </si>
  <si>
    <t>Organisation of Eastern Caribbean StatesPharmaceutical Procurement Service</t>
  </si>
  <si>
    <t xml:space="preserve">CIF landed Air US$ Pack </t>
  </si>
  <si>
    <t xml:space="preserve">CIF landed Sea US$  Pack    </t>
  </si>
  <si>
    <t>ACYCLOVIR 200MG5ML SUSP</t>
  </si>
  <si>
    <t>ALBENDAZOLE 100MG5ML (20ML BOTT)</t>
  </si>
  <si>
    <t xml:space="preserve">200MG5ML                                                </t>
  </si>
  <si>
    <t xml:space="preserve">50MGML AMP                                              </t>
  </si>
  <si>
    <t xml:space="preserve">100  BT  </t>
  </si>
  <si>
    <t xml:space="preserve">BUPIVACAINE 0.75%DEXTROSE 8.25% AMP                     </t>
  </si>
  <si>
    <t xml:space="preserve">TEGRETOL SYR 20MGML   </t>
  </si>
  <si>
    <t xml:space="preserve">QUOTING ON 5 PARAMETERS -  (GLUCOSEKETONE          </t>
  </si>
  <si>
    <t xml:space="preserve">250MG5ML                                            </t>
  </si>
  <si>
    <t xml:space="preserve">5MGG                                                </t>
  </si>
  <si>
    <t xml:space="preserve">PFIZERGR     </t>
  </si>
  <si>
    <t xml:space="preserve">CHEAPER SOLUTION PRORATA PKS OF 100                 </t>
  </si>
  <si>
    <t xml:space="preserve">1MGML                                               </t>
  </si>
  <si>
    <t xml:space="preserve">100,000IUML WITH DROPPER                            </t>
  </si>
  <si>
    <t xml:space="preserve">2MGML R-ONDANSETRON                                 </t>
  </si>
  <si>
    <t xml:space="preserve">2MGML                                               </t>
  </si>
  <si>
    <t xml:space="preserve">500MG30MG                                           </t>
  </si>
  <si>
    <t xml:space="preserve">100MGML 100X2ML                                     </t>
  </si>
  <si>
    <t xml:space="preserve">MICONAZOLE BETAMETHASONE                            </t>
  </si>
  <si>
    <t xml:space="preserve">Box contains HighLow to confirm the Quality Control </t>
  </si>
  <si>
    <t xml:space="preserve">50BOX       </t>
  </si>
  <si>
    <t xml:space="preserve">100BAG      </t>
  </si>
  <si>
    <t xml:space="preserve">500CASE     </t>
  </si>
  <si>
    <t xml:space="preserve">100BOX      </t>
  </si>
  <si>
    <t xml:space="preserve">10BOX       </t>
  </si>
  <si>
    <t xml:space="preserve">22.7LTR RED 12CS                                    </t>
  </si>
  <si>
    <t xml:space="preserve">12BOX       </t>
  </si>
  <si>
    <t xml:space="preserve">24BOX       </t>
  </si>
  <si>
    <t xml:space="preserve">12PACK      </t>
  </si>
  <si>
    <t xml:space="preserve">40'S 20 X 12                                        </t>
  </si>
  <si>
    <t xml:space="preserve">WFDA                                                </t>
  </si>
  <si>
    <t xml:space="preserve">40'S 20 X 14                                        </t>
  </si>
  <si>
    <t xml:space="preserve">40'S 20 X 13                                        </t>
  </si>
  <si>
    <t xml:space="preserve">VINYL, WFDA                                         </t>
  </si>
  <si>
    <t xml:space="preserve">18GX3 12"                                           </t>
  </si>
  <si>
    <t xml:space="preserve">22GX1 12"                                           </t>
  </si>
  <si>
    <t xml:space="preserve">25GX3 12"                                           </t>
  </si>
  <si>
    <t xml:space="preserve">COVE BAY CS = 16X250'S                              </t>
  </si>
  <si>
    <t xml:space="preserve">100CASE     </t>
  </si>
  <si>
    <t xml:space="preserve">EVERYDAY TISSUEPOLY     </t>
  </si>
  <si>
    <t xml:space="preserve">TISSUEPOLY WHITE                                    </t>
  </si>
  <si>
    <t xml:space="preserve">200PACK     </t>
  </si>
  <si>
    <t xml:space="preserve">100PACK     </t>
  </si>
  <si>
    <t xml:space="preserve">30GX12"                                             </t>
  </si>
  <si>
    <t xml:space="preserve">#5125 TEMPA- DOT 100BOX, 5 BOXCASE                 </t>
  </si>
  <si>
    <t xml:space="preserve">TRAY WITH 20G X 3 12" WITH STYLET                   </t>
  </si>
  <si>
    <t xml:space="preserve">TRAY WITH 22G X 1 12" WITH STYLET                   </t>
  </si>
  <si>
    <t xml:space="preserve">TRAY WITH 22G X 2 12" WITH STYLET                   </t>
  </si>
  <si>
    <t xml:space="preserve">1000CTN     </t>
  </si>
  <si>
    <t xml:space="preserve">250CASE     </t>
  </si>
  <si>
    <t xml:space="preserve">250CTN      </t>
  </si>
  <si>
    <t xml:space="preserve">125CTN      </t>
  </si>
  <si>
    <t xml:space="preserve">100CTN      </t>
  </si>
  <si>
    <t xml:space="preserve">6BOX        </t>
  </si>
  <si>
    <t xml:space="preserve">NOVOLIN 7030            </t>
  </si>
  <si>
    <t xml:space="preserve">36BOX       </t>
  </si>
  <si>
    <t xml:space="preserve">812H  GUT CHR, 36BOX                                </t>
  </si>
  <si>
    <t xml:space="preserve">W739 ETHILON BLUE 3.5M 1.5M WNDL, 12BOX            </t>
  </si>
  <si>
    <t xml:space="preserve">854T CATGUT PLAIN 0 70CM (1)CT, 24BOX               </t>
  </si>
  <si>
    <t xml:space="preserve">W9213 COATED VICRYL 4.0M 75CM WNDL, 12BOX          </t>
  </si>
  <si>
    <t xml:space="preserve">W9231 COATED VICRYL 4.0M 75CM WNDL, 12BX           </t>
  </si>
  <si>
    <t xml:space="preserve">W9373 1 BRAIDED, COATED POLYGLACTIN ON, 12          </t>
  </si>
  <si>
    <t xml:space="preserve">W9377 COATED VICRYL 4.0M 75CM WNDL, 12BOX          </t>
  </si>
  <si>
    <t xml:space="preserve">W9421 COATED VICRYL 4.0M 90CM WNDL, 12BOX          </t>
  </si>
  <si>
    <t xml:space="preserve">803T CATGUT CHR 1 70CM (1)CT PLUS, 24BOX            </t>
  </si>
  <si>
    <t xml:space="preserve">905T CATGUT CHROMIC 1 90CM (1)CTX, 24BOX            </t>
  </si>
  <si>
    <t xml:space="preserve">W2989 PROLENE BLUE 4.0M 50CM WNDL, 12BOX           </t>
  </si>
  <si>
    <t xml:space="preserve">W742 PROLENE BL 4.0 100CM WNDL, 12BOX              </t>
  </si>
  <si>
    <t xml:space="preserve">W9286T 1 POLYDIOXANONE ON 23MM 12 CIRCLE,           </t>
  </si>
  <si>
    <t xml:space="preserve">W1740 ETHILON BK 0.2M 15CM W2NDL, 12BOX            </t>
  </si>
  <si>
    <t xml:space="preserve">W9527T 20 BRAIDED, COATED POLYGLACTIN, 24          </t>
  </si>
  <si>
    <t xml:space="preserve">W1626T ETHILON BLUE 3.0M 45CM WNDL, 24BOX          </t>
  </si>
  <si>
    <t xml:space="preserve">W8689 PROLENE BLUE 3.0M 100CM WNDL, 12BOX          </t>
  </si>
  <si>
    <t xml:space="preserve">G323T 20 PLAIN CATGUT ON 24MM CURVED, 24B          </t>
  </si>
  <si>
    <t xml:space="preserve">S103SH CATGUT PLN 2-0 150CM NN, 36BOX              </t>
  </si>
  <si>
    <t xml:space="preserve">W193 MERSILK BLACK 3 1.8M NNDL, 12BOX              </t>
  </si>
  <si>
    <t xml:space="preserve">W2512T MERSILK BLACK 3.0M 45CM WNDL, 24BO          </t>
  </si>
  <si>
    <t xml:space="preserve">W667H SILK BLK 75CM 2-0 FSLX, 36BOX                 </t>
  </si>
  <si>
    <t xml:space="preserve">W9130 COATED VICRYL 3.0M 75CM WNDL, 12BOX          </t>
  </si>
  <si>
    <t xml:space="preserve">W9521T COATED VICRYL 2.0M 45CM WNDL, 24BO          </t>
  </si>
  <si>
    <t xml:space="preserve">W9837TCOATED VICRYL 2.0M 45CM WNDL, 24BOX          </t>
  </si>
  <si>
    <t xml:space="preserve">W1857T ETHILON BLUE 2.0M 45CM WNDL, 24BOX          </t>
  </si>
  <si>
    <t xml:space="preserve">S102SH 30 PLAIN CATGUT - 1.5M LENGTHS, 36          </t>
  </si>
  <si>
    <t xml:space="preserve">W202 MERSILK BK 2.0M 17X45CM NON-ND, 12BOX          </t>
  </si>
  <si>
    <t xml:space="preserve">W328H SILK BLK 45CM 3-0 FS, 36BOX                   </t>
  </si>
  <si>
    <t xml:space="preserve">W9836T COATED VICRYL 1.5M 45CM WNDL, 24BO          </t>
  </si>
  <si>
    <t xml:space="preserve">W319 ETHILON BL 1.5M 45CM WNDL, 12BOX              </t>
  </si>
  <si>
    <t xml:space="preserve">(REPLACE CODE) H121T 40 PLAIN CATGUT ON 19          </t>
  </si>
  <si>
    <t xml:space="preserve">W1618T ETHILON BK 5-0 45 CM PS-2, 24BOX             </t>
  </si>
  <si>
    <t xml:space="preserve">RS21 MERSILENE* WHITE WOVEN TAPE, 6BOX              </t>
  </si>
  <si>
    <t xml:space="preserve">RS22 MERSILENE* WHITE WOVEN TAPE, 6BOX              </t>
  </si>
  <si>
    <t xml:space="preserve">W31G CARDIOVASCULAR, BONE WAX 2.5GR, 12BOX          </t>
  </si>
  <si>
    <t xml:space="preserve">W277 COTTON TAPE WHITE 6MM X 70CM 12BOX             </t>
  </si>
  <si>
    <t xml:space="preserve">3BOX        </t>
  </si>
  <si>
    <t xml:space="preserve">PMS3 MALLA PROLENE SMALL 6CM X 11CM 3BOX            </t>
  </si>
  <si>
    <t xml:space="preserve">AML10T  </t>
  </si>
  <si>
    <t xml:space="preserve">AML5T   </t>
  </si>
  <si>
    <t xml:space="preserve">AMO125L </t>
  </si>
  <si>
    <t xml:space="preserve"> AMOXICILLIN 125MG5ML SUSP 100 ML BOTT</t>
  </si>
  <si>
    <t xml:space="preserve">40 BOTT    </t>
  </si>
  <si>
    <t>AMO250L</t>
  </si>
  <si>
    <t xml:space="preserve">AMO250T  </t>
  </si>
  <si>
    <t>AMOXICILLIN 250MG CAP</t>
  </si>
  <si>
    <t xml:space="preserve">AMO500T </t>
  </si>
  <si>
    <t xml:space="preserve">AMP500A </t>
  </si>
  <si>
    <t xml:space="preserve">AMS0L    </t>
  </si>
  <si>
    <t>ANTACID (AL+MAG.OH) SUSP STATE FORMULA (360ML BOTT)</t>
  </si>
  <si>
    <t xml:space="preserve">RHO0A   </t>
  </si>
  <si>
    <t xml:space="preserve">VC500T  </t>
  </si>
  <si>
    <t xml:space="preserve">ATE25T   </t>
  </si>
  <si>
    <t xml:space="preserve">ATENOLOL 25MG TAB </t>
  </si>
  <si>
    <t xml:space="preserve">ATE50T   </t>
  </si>
  <si>
    <t xml:space="preserve">ATENOLOL 50MG TAB  </t>
  </si>
  <si>
    <t xml:space="preserve">ATO10T  </t>
  </si>
  <si>
    <t xml:space="preserve">ATO20T  </t>
  </si>
  <si>
    <t xml:space="preserve">ATR06A </t>
  </si>
  <si>
    <t xml:space="preserve">ATR1D   </t>
  </si>
  <si>
    <t xml:space="preserve">AZI200L  </t>
  </si>
  <si>
    <t xml:space="preserve">AZITHROMYCIN 200MG5ML SUSP, 100ML  </t>
  </si>
  <si>
    <t xml:space="preserve">AZI500T </t>
  </si>
  <si>
    <t xml:space="preserve"> AZITHROMYCIN 500MG TAB</t>
  </si>
  <si>
    <t xml:space="preserve">BAC0C   </t>
  </si>
  <si>
    <t xml:space="preserve"> BACITRACIN TOPICAL OINTMENT, 15GM  </t>
  </si>
  <si>
    <t xml:space="preserve">ENV01Y   </t>
  </si>
  <si>
    <t xml:space="preserve">BAGS, DISPENSING PLASTIC RESEALABLE ZIPLOCK, 100* 120MM*.002M IL THK </t>
  </si>
  <si>
    <t xml:space="preserve">ENV0Y   </t>
  </si>
  <si>
    <t xml:space="preserve">BSSOD    </t>
  </si>
  <si>
    <t>BALANCED SALT SOLUTION (BSS) 15 ML</t>
  </si>
  <si>
    <t xml:space="preserve">BEC0I     </t>
  </si>
  <si>
    <t xml:space="preserve">BEC250I  </t>
  </si>
  <si>
    <t xml:space="preserve">BECLOMETHASONE ORAL 250MCG INH. CFC FREE </t>
  </si>
  <si>
    <t xml:space="preserve">BEC50S </t>
  </si>
  <si>
    <t xml:space="preserve">BEN25T </t>
  </si>
  <si>
    <t xml:space="preserve">BEH2T   </t>
  </si>
  <si>
    <t xml:space="preserve">BEH5T </t>
  </si>
  <si>
    <t xml:space="preserve">BEZ05    </t>
  </si>
  <si>
    <t>BENZOIN, COMPOUND TINCTURE 100ML - 500ML</t>
  </si>
  <si>
    <t xml:space="preserve">BEN1A   </t>
  </si>
  <si>
    <t xml:space="preserve">BET2T   </t>
  </si>
  <si>
    <t xml:space="preserve">STE0D  </t>
  </si>
  <si>
    <t xml:space="preserve">BET05D   </t>
  </si>
  <si>
    <t xml:space="preserve">BETAXALOL 0.5% OPTH DROP , 5ML   </t>
  </si>
  <si>
    <t xml:space="preserve">BET1C    </t>
  </si>
  <si>
    <t>BETHAMETHASONE 0.1% CREAM, 15 GM</t>
  </si>
  <si>
    <t xml:space="preserve">BIS10R  </t>
  </si>
  <si>
    <t xml:space="preserve">BIS5T    </t>
  </si>
  <si>
    <t xml:space="preserve">BISACODYL 5MG TAB     </t>
  </si>
  <si>
    <t xml:space="preserve">BUD250S </t>
  </si>
  <si>
    <t xml:space="preserve">BUP025A </t>
  </si>
  <si>
    <t xml:space="preserve">BUP05A </t>
  </si>
  <si>
    <t>BUP05AH</t>
  </si>
  <si>
    <t xml:space="preserve">CAL420T  </t>
  </si>
  <si>
    <t>CALCIUM CARBONATE 420MG</t>
  </si>
  <si>
    <t xml:space="preserve">CAL10A   </t>
  </si>
  <si>
    <t xml:space="preserve">CAL600T </t>
  </si>
  <si>
    <t xml:space="preserve">CAP12T  </t>
  </si>
  <si>
    <t xml:space="preserve">CAP25T   </t>
  </si>
  <si>
    <t xml:space="preserve">CAPTOPRIL 25MG TAB </t>
  </si>
  <si>
    <t xml:space="preserve">CAR100L  </t>
  </si>
  <si>
    <t xml:space="preserve">CARBAMAZEPINE 100MG5ML SUSP (100 ML)  </t>
  </si>
  <si>
    <t xml:space="preserve">CAR200TS </t>
  </si>
  <si>
    <t>CARBAMAZEPINE 200MG SR TAB</t>
  </si>
  <si>
    <t xml:space="preserve">CAM20T    </t>
  </si>
  <si>
    <t xml:space="preserve">CARBIMAZOLE 20MG TAB  </t>
  </si>
  <si>
    <t xml:space="preserve">CAM5T      </t>
  </si>
  <si>
    <t xml:space="preserve">CARBIMAZOLE 5MG TAB </t>
  </si>
  <si>
    <t xml:space="preserve">CAR125T </t>
  </si>
  <si>
    <t xml:space="preserve">CAR25T     </t>
  </si>
  <si>
    <t xml:space="preserve">CARVEDILOL 25MG TAB </t>
  </si>
  <si>
    <t xml:space="preserve">CAR625T  </t>
  </si>
  <si>
    <t>CARVEDILOL 6.25MG TAB</t>
  </si>
  <si>
    <t xml:space="preserve">CEP250L  </t>
  </si>
  <si>
    <t>CEFADROXIL 250MG SUSPENSION</t>
  </si>
  <si>
    <t xml:space="preserve">CEX500T   </t>
  </si>
  <si>
    <t xml:space="preserve">CEFADROXIL MONOHYDRATE 500MG CAP  </t>
  </si>
  <si>
    <t xml:space="preserve">CEF0A   </t>
  </si>
  <si>
    <t xml:space="preserve">CEP0A   </t>
  </si>
  <si>
    <t xml:space="preserve">CEX0A   </t>
  </si>
  <si>
    <t xml:space="preserve">CEX250A  </t>
  </si>
  <si>
    <t>CEFTRIAXONE 250MG INJ</t>
  </si>
  <si>
    <t xml:space="preserve">CEF15A   </t>
  </si>
  <si>
    <t>CEFUROXIME 1.5GM INJ</t>
  </si>
  <si>
    <t xml:space="preserve">CEF250T  </t>
  </si>
  <si>
    <t xml:space="preserve">CEFUROXIME 250MG TAB </t>
  </si>
  <si>
    <t xml:space="preserve">CEF75A   </t>
  </si>
  <si>
    <t>CEFUROXIME 750MG I.V. INJ</t>
  </si>
  <si>
    <t xml:space="preserve">CEP500A     </t>
  </si>
  <si>
    <t>CEPHAZOLIN 500MG INJ</t>
  </si>
  <si>
    <t xml:space="preserve">CHL05D   </t>
  </si>
  <si>
    <t xml:space="preserve">CHLORAMPHENICOL 0.5% OPT H. DROPS (10ML BOTT) </t>
  </si>
  <si>
    <t xml:space="preserve">CHL1A    </t>
  </si>
  <si>
    <t>CHLORAMPHENICOL 1GM INJ</t>
  </si>
  <si>
    <t xml:space="preserve">CHL1C    </t>
  </si>
  <si>
    <t>CHLORAMPHENICOL 1% OPTH.OINTMENT (3.5GM TUBE)</t>
  </si>
  <si>
    <t xml:space="preserve">CHL5D    </t>
  </si>
  <si>
    <t xml:space="preserve">CHLORAMPHENICOL 5% EAR DROPS (5ML BOTT)   </t>
  </si>
  <si>
    <t xml:space="preserve">COA12A  </t>
  </si>
  <si>
    <t xml:space="preserve">CXC15S   </t>
  </si>
  <si>
    <t>CHLORHEXIDINE GLUC. 1.5% CETRIMIDE 15% SOLUTION</t>
  </si>
  <si>
    <t xml:space="preserve">CXG5S    </t>
  </si>
  <si>
    <t>CHLORHEXIDINE GLUCONATE 5% SOLUTION (5000ML BOTT)</t>
  </si>
  <si>
    <t xml:space="preserve">CHL150T  </t>
  </si>
  <si>
    <t>CHLOROQUINE SULPHATE TAB (CHLOROQUINE BASE 150MG)</t>
  </si>
  <si>
    <t xml:space="preserve">CPR10A   </t>
  </si>
  <si>
    <t>CHLORPHENIRAMINE 10MGML INJ MUST BE I.M. SUBCUT &amp; I.V. (PLEASE SPECIFY)</t>
  </si>
  <si>
    <t xml:space="preserve">CPR2L    </t>
  </si>
  <si>
    <t>CHLORPHENIRAMINE 2MG5ML ELIXIR (1000ML BOTT)</t>
  </si>
  <si>
    <t xml:space="preserve">CPR4T   </t>
  </si>
  <si>
    <t xml:space="preserve">CPZ100T  </t>
  </si>
  <si>
    <t>CHLORPROMAZINE 100MG TAB</t>
  </si>
  <si>
    <t xml:space="preserve">CPZ25A     </t>
  </si>
  <si>
    <t xml:space="preserve">CHLORPROMAZINE 25MGML INJ 2ML AMP  </t>
  </si>
  <si>
    <t xml:space="preserve">CPZ25T  </t>
  </si>
  <si>
    <t xml:space="preserve">CIP03D  </t>
  </si>
  <si>
    <t xml:space="preserve">CIP200A  </t>
  </si>
  <si>
    <t>CIPROFLOXACIN 200MG INJ</t>
  </si>
  <si>
    <t xml:space="preserve">CIP250T </t>
  </si>
  <si>
    <t xml:space="preserve"> CIPROFLOXACIN 250MG TAB</t>
  </si>
  <si>
    <t xml:space="preserve">ATR2A   </t>
  </si>
  <si>
    <t xml:space="preserve">CIS50A   </t>
  </si>
  <si>
    <t xml:space="preserve">CISPLATIN 50MG INJ (PLATINUM) </t>
  </si>
  <si>
    <t xml:space="preserve">CLA250T  </t>
  </si>
  <si>
    <t>CLARITHROMYCIN 250MG TAB</t>
  </si>
  <si>
    <t xml:space="preserve">CLI150A  </t>
  </si>
  <si>
    <t>CLINDAMYCIN 150MGML INJ</t>
  </si>
  <si>
    <t xml:space="preserve">CLI300T </t>
  </si>
  <si>
    <t xml:space="preserve">CLO2T    </t>
  </si>
  <si>
    <t xml:space="preserve">CLONAZEPAM 2MG TAB </t>
  </si>
  <si>
    <t xml:space="preserve">CEF125L </t>
  </si>
  <si>
    <t xml:space="preserve">CLO75T   </t>
  </si>
  <si>
    <t xml:space="preserve">CLOPIDOGREL 75MG TAB   </t>
  </si>
  <si>
    <t>CLO125L</t>
  </si>
  <si>
    <t xml:space="preserve">CLO500A  </t>
  </si>
  <si>
    <t>CLOXACILLIN 500MG INJ</t>
  </si>
  <si>
    <t xml:space="preserve">CLO500T </t>
  </si>
  <si>
    <t xml:space="preserve">CLO25T  </t>
  </si>
  <si>
    <t xml:space="preserve"> CLOZAPINE 25MG TAB  </t>
  </si>
  <si>
    <t xml:space="preserve">CLZ100T  </t>
  </si>
  <si>
    <t xml:space="preserve">CLOZAPINE 100MG TAB   </t>
  </si>
  <si>
    <t xml:space="preserve">COA312L  </t>
  </si>
  <si>
    <t xml:space="preserve">CO-AMOXICLAV 312MG5ML SUSP </t>
  </si>
  <si>
    <t xml:space="preserve">COA457L  </t>
  </si>
  <si>
    <t xml:space="preserve">CO-AMOXICLAV 457MG5ML SUSP   </t>
  </si>
  <si>
    <t>COA625T</t>
  </si>
  <si>
    <t>CO-AMOXICLAV 625MG CAP</t>
  </si>
  <si>
    <t>COT200L</t>
  </si>
  <si>
    <t>CO-TRIMOXAZOLE 20040MG5ML SUSP 100ML</t>
  </si>
  <si>
    <t xml:space="preserve">COT400T  </t>
  </si>
  <si>
    <t>CO-TRIMOXAZOLE 400 80MG</t>
  </si>
  <si>
    <t xml:space="preserve">COT80A     </t>
  </si>
  <si>
    <t xml:space="preserve">CYO50T   </t>
  </si>
  <si>
    <t>CYPROTERONE ACETATE 50MG</t>
  </si>
  <si>
    <t xml:space="preserve">CYC50T   </t>
  </si>
  <si>
    <t>CYCLOPHOSPHAMIDE 50MG TAB</t>
  </si>
  <si>
    <t xml:space="preserve">CYC1A  </t>
  </si>
  <si>
    <t xml:space="preserve">COU0L    </t>
  </si>
  <si>
    <t>COUGH EXPECTORANT SYRUP SPECIFY FORMULA  (2000ML )</t>
  </si>
  <si>
    <t xml:space="preserve">COL500T  </t>
  </si>
  <si>
    <t>COLCHICINE 500MCG TAB</t>
  </si>
  <si>
    <t xml:space="preserve">DAP100T  </t>
  </si>
  <si>
    <t xml:space="preserve">DAPSONE 100MG TAB  </t>
  </si>
  <si>
    <t xml:space="preserve">DSP5A   </t>
  </si>
  <si>
    <t xml:space="preserve">DAU0Y   </t>
  </si>
  <si>
    <t xml:space="preserve">DAU0YA  </t>
  </si>
  <si>
    <t xml:space="preserve">DIA10A  </t>
  </si>
  <si>
    <t xml:space="preserve">DIA5T        </t>
  </si>
  <si>
    <t xml:space="preserve">DIC125R </t>
  </si>
  <si>
    <t xml:space="preserve"> DICLOFENAC 12.5MG SUPP</t>
  </si>
  <si>
    <t xml:space="preserve">DIC25A   </t>
  </si>
  <si>
    <t xml:space="preserve">DICLOFENAC SODIUM 25MGML,3ML AMP     </t>
  </si>
  <si>
    <t xml:space="preserve">DIC25R  </t>
  </si>
  <si>
    <t xml:space="preserve"> DICLOFENAC 25MG SUPP   </t>
  </si>
  <si>
    <t xml:space="preserve">DIC75T   </t>
  </si>
  <si>
    <t>DICLOFENAC 75MG SR TAB</t>
  </si>
  <si>
    <t xml:space="preserve">DIG025T  </t>
  </si>
  <si>
    <t xml:space="preserve">DIG05A   </t>
  </si>
  <si>
    <t>DIGOXIN 0.25MGML, INJ 2 ML AMP</t>
  </si>
  <si>
    <t xml:space="preserve">DIG125T  </t>
  </si>
  <si>
    <t xml:space="preserve">DIGOXIN 0.125MG TAB   </t>
  </si>
  <si>
    <t xml:space="preserve">DIG005L  </t>
  </si>
  <si>
    <t xml:space="preserve">DIGOXIN ELIXIR PAED. 50 MCGML (115ML BOTT)  </t>
  </si>
  <si>
    <t xml:space="preserve">DIM50A </t>
  </si>
  <si>
    <t xml:space="preserve">DIM50T  </t>
  </si>
  <si>
    <t xml:space="preserve">BOT25X  </t>
  </si>
  <si>
    <t xml:space="preserve">BOT50X </t>
  </si>
  <si>
    <t xml:space="preserve">BOT90X  </t>
  </si>
  <si>
    <t xml:space="preserve">BOTP100X </t>
  </si>
  <si>
    <t>DISPENSING PLASTIC BOTTLES 100MM AMBER, CHILD RESISTANT</t>
  </si>
  <si>
    <t>BOTP150X</t>
  </si>
  <si>
    <t xml:space="preserve">BOTP200X </t>
  </si>
  <si>
    <t>DISPENSING PLASTIC BOTTLES 200MM AMBER, CHILD RESISTANT</t>
  </si>
  <si>
    <t xml:space="preserve">DOX100T  </t>
  </si>
  <si>
    <t>DOXYCYCLINE 100MG CAP</t>
  </si>
  <si>
    <t xml:space="preserve">ENO20A </t>
  </si>
  <si>
    <t xml:space="preserve">ENO40A   </t>
  </si>
  <si>
    <t>ENOXAPARIN 40MG (4000U)</t>
  </si>
  <si>
    <t xml:space="preserve">ENO60A  </t>
  </si>
  <si>
    <t xml:space="preserve">EPI001A  </t>
  </si>
  <si>
    <t>EPINEPHERINE HCL 1:10,00 0 (0.1MGML INJ</t>
  </si>
  <si>
    <t xml:space="preserve">EPI01A   </t>
  </si>
  <si>
    <t>EPINEPHRINE HCL 1:1000(1MGML) INJ. (1ML AMP)</t>
  </si>
  <si>
    <t xml:space="preserve">ERB10A   </t>
  </si>
  <si>
    <t xml:space="preserve">EPIRUBICIN 10MG INJ  </t>
  </si>
  <si>
    <t xml:space="preserve">ERG05A  </t>
  </si>
  <si>
    <t xml:space="preserve">EES200L  </t>
  </si>
  <si>
    <t xml:space="preserve">ERY05C  </t>
  </si>
  <si>
    <t xml:space="preserve">ERY250T </t>
  </si>
  <si>
    <t xml:space="preserve">ERY500A  </t>
  </si>
  <si>
    <t>ERYTHROMYCIN 500MG INJ</t>
  </si>
  <si>
    <t xml:space="preserve">EPO02A   </t>
  </si>
  <si>
    <t>ERYTHROPOITEN 2000 UNITS ML INJ</t>
  </si>
  <si>
    <t xml:space="preserve">EPO04A   </t>
  </si>
  <si>
    <t xml:space="preserve">ERYTHROPOITEN 4000 UNITS ML INJ  </t>
  </si>
  <si>
    <t xml:space="preserve">ETH400T  </t>
  </si>
  <si>
    <t xml:space="preserve">ETHAMBUTOL 400MG TAB   </t>
  </si>
  <si>
    <t xml:space="preserve">FEN100A  </t>
  </si>
  <si>
    <t xml:space="preserve">FEF60T   </t>
  </si>
  <si>
    <t xml:space="preserve">FER44L  </t>
  </si>
  <si>
    <t xml:space="preserve">FER60T  </t>
  </si>
  <si>
    <t xml:space="preserve">FLU02A  </t>
  </si>
  <si>
    <t xml:space="preserve">FLU50T  </t>
  </si>
  <si>
    <t xml:space="preserve">FLU100A </t>
  </si>
  <si>
    <t xml:space="preserve">FLUST    </t>
  </si>
  <si>
    <t>FLUORESCEIN OPTHALMIC STRIPS</t>
  </si>
  <si>
    <t xml:space="preserve">FLU25A   </t>
  </si>
  <si>
    <t>FLUPHENAZINE DECANOATE 25MGML INJ (PLEASE SPECIFY VIAL SIZE)</t>
  </si>
  <si>
    <t xml:space="preserve">FLU20T   </t>
  </si>
  <si>
    <t xml:space="preserve">FLUOXETINE 20MG CAP   </t>
  </si>
  <si>
    <t xml:space="preserve">FOL1T    </t>
  </si>
  <si>
    <t>FOLIC ACID 1MG TAB</t>
  </si>
  <si>
    <t xml:space="preserve">FOL5T   </t>
  </si>
  <si>
    <t xml:space="preserve">FUR1L  </t>
  </si>
  <si>
    <t xml:space="preserve">FUR40A  </t>
  </si>
  <si>
    <t xml:space="preserve">FUS2C  </t>
  </si>
  <si>
    <t xml:space="preserve">GAB300T  </t>
  </si>
  <si>
    <t xml:space="preserve">GABAPENTIN 300MG CAP   </t>
  </si>
  <si>
    <t xml:space="preserve">FUR40T  </t>
  </si>
  <si>
    <t xml:space="preserve">GEN0D     </t>
  </si>
  <si>
    <t xml:space="preserve">GEN40A  </t>
  </si>
  <si>
    <t xml:space="preserve">GLI50T   </t>
  </si>
  <si>
    <t>GLIBENCLAMIDE 5MG (GLYBURIDE 5MG) TAB</t>
  </si>
  <si>
    <t xml:space="preserve">GLI025T </t>
  </si>
  <si>
    <t xml:space="preserve">GLI30T   </t>
  </si>
  <si>
    <t>GLICLAZIDE 30MG SR TAB</t>
  </si>
  <si>
    <t xml:space="preserve">GLU2S    </t>
  </si>
  <si>
    <t>GLUTARALDEHYDE 2% SOLUTION (960ML BOTT)</t>
  </si>
  <si>
    <t xml:space="preserve">GLY00R  </t>
  </si>
  <si>
    <t>COLLINS LIMITED</t>
  </si>
  <si>
    <t>UK</t>
  </si>
  <si>
    <t xml:space="preserve">GLY0R  </t>
  </si>
  <si>
    <t xml:space="preserve">GLY0R    </t>
  </si>
  <si>
    <t xml:space="preserve">GLT04I   </t>
  </si>
  <si>
    <t>GLYCERYL TRINITRATE 0.4MG SPRAY</t>
  </si>
  <si>
    <t xml:space="preserve">GLT05T   </t>
  </si>
  <si>
    <t>GLYCERYL TRINITRATE 0.5MG TAB SMALL PACK SIZES E.G. 30'S, O.K</t>
  </si>
  <si>
    <t xml:space="preserve">GLY5A      </t>
  </si>
  <si>
    <t xml:space="preserve">GLY15S  </t>
  </si>
  <si>
    <t xml:space="preserve">GLY80T   </t>
  </si>
  <si>
    <t xml:space="preserve">GLYCLAZIDE 80MG TAB   </t>
  </si>
  <si>
    <t xml:space="preserve">HAL100A </t>
  </si>
  <si>
    <t xml:space="preserve">GRI125L     </t>
  </si>
  <si>
    <t xml:space="preserve">FUT250I  </t>
  </si>
  <si>
    <t xml:space="preserve">HALOTHANE 250ML    </t>
  </si>
  <si>
    <t xml:space="preserve">HAL5T    </t>
  </si>
  <si>
    <t xml:space="preserve">HALOPERIDOL 5MG TAB     </t>
  </si>
  <si>
    <t xml:space="preserve">HAL5A   </t>
  </si>
  <si>
    <t xml:space="preserve"> HALOPERIDOL LACTATE 5MG1ML INJ.    </t>
  </si>
  <si>
    <t xml:space="preserve">HAL10T   </t>
  </si>
  <si>
    <t xml:space="preserve">HALOPERIDOL 10MG TAB   </t>
  </si>
  <si>
    <t xml:space="preserve">HYD20A  </t>
  </si>
  <si>
    <t xml:space="preserve">HEP500A  </t>
  </si>
  <si>
    <t>HEPARIN SODIUM  5000UML INJ</t>
  </si>
  <si>
    <t xml:space="preserve">HEM0R    </t>
  </si>
  <si>
    <t>HEMORRHOIDAL HYDROCORTISONE SUPP STATE FORMULA</t>
  </si>
  <si>
    <t xml:space="preserve">HYD25T  </t>
  </si>
  <si>
    <t xml:space="preserve">HYD50T   </t>
  </si>
  <si>
    <t xml:space="preserve">HYDRALAZINE 50MG TAB   </t>
  </si>
  <si>
    <t xml:space="preserve">HDZ100A  </t>
  </si>
  <si>
    <t xml:space="preserve">HYDROCORTISONE SUCC. 100 MG INJ  </t>
  </si>
  <si>
    <t xml:space="preserve">HDZ1C </t>
  </si>
  <si>
    <t xml:space="preserve">HDZ1O </t>
  </si>
  <si>
    <t xml:space="preserve">HYC1A    </t>
  </si>
  <si>
    <t>HYDROXOCOBALAMIN 1MGML INJ</t>
  </si>
  <si>
    <t xml:space="preserve">HYCH200T  </t>
  </si>
  <si>
    <t>HYDROXY CHLOROQUINE SULPHATE 200MG TAB</t>
  </si>
  <si>
    <t xml:space="preserve">HYD500T </t>
  </si>
  <si>
    <t xml:space="preserve">MHY10S   </t>
  </si>
  <si>
    <t>HYPOALLERGENIC, WATER SOLUBLE ULTRASOUND TRANSMISSION GEL (1LITRE)</t>
  </si>
  <si>
    <t xml:space="preserve">HYO20A   </t>
  </si>
  <si>
    <t>HYOSCINE BUTYLBROMIDE 20MGML INJ (1ML)</t>
  </si>
  <si>
    <t xml:space="preserve">HYO10T  </t>
  </si>
  <si>
    <t xml:space="preserve">MHY50S </t>
  </si>
  <si>
    <t xml:space="preserve">IBU100L   </t>
  </si>
  <si>
    <t xml:space="preserve">IBU400T    </t>
  </si>
  <si>
    <t xml:space="preserve">IBUPROFEN 400MG TAB   </t>
  </si>
  <si>
    <t xml:space="preserve">IMC500A   </t>
  </si>
  <si>
    <t xml:space="preserve">IMI0VC </t>
  </si>
  <si>
    <t xml:space="preserve">IMI0V    </t>
  </si>
  <si>
    <t xml:space="preserve">IMI0C      </t>
  </si>
  <si>
    <t xml:space="preserve">IMIDAZOLE ANTIFUNGAL TOPICAL CREAM   </t>
  </si>
  <si>
    <t xml:space="preserve">IMI25T    </t>
  </si>
  <si>
    <t xml:space="preserve">IMIPRAMINE 25MG TAB   </t>
  </si>
  <si>
    <t xml:space="preserve">IOP75S   </t>
  </si>
  <si>
    <t xml:space="preserve">IOP1S    </t>
  </si>
  <si>
    <t xml:space="preserve">IPR20I  </t>
  </si>
  <si>
    <t xml:space="preserve">IPR250L </t>
  </si>
  <si>
    <t xml:space="preserve">IRS20A </t>
  </si>
  <si>
    <t xml:space="preserve">ISO250I    </t>
  </si>
  <si>
    <t xml:space="preserve">ISOFLURANE 250ML  </t>
  </si>
  <si>
    <t xml:space="preserve">ISO300T    </t>
  </si>
  <si>
    <t xml:space="preserve">ISD10T    </t>
  </si>
  <si>
    <t xml:space="preserve">ISONIAZID 300MG TAB     </t>
  </si>
  <si>
    <t xml:space="preserve">JEL0S    </t>
  </si>
  <si>
    <t xml:space="preserve">JELLY,LUBRICATING WATER SOLUBLE (142GM TUBE)  </t>
  </si>
  <si>
    <t xml:space="preserve">KET200T  </t>
  </si>
  <si>
    <t>KETOCONAZOLE 200MG TAB</t>
  </si>
  <si>
    <t xml:space="preserve">LABEL   </t>
  </si>
  <si>
    <t xml:space="preserve">LAB50T   </t>
  </si>
  <si>
    <t>LABETALOL (HCL) 50MG TAB</t>
  </si>
  <si>
    <t xml:space="preserve">LAB100T </t>
  </si>
  <si>
    <t xml:space="preserve">LAB5A    </t>
  </si>
  <si>
    <t xml:space="preserve">LABETALOL 5MGML, 20ML INJ  </t>
  </si>
  <si>
    <t xml:space="preserve">LEV01T </t>
  </si>
  <si>
    <t xml:space="preserve">LEC250T  </t>
  </si>
  <si>
    <t>LEVODOPA 250MGCARBIDOPA 25MG TAB</t>
  </si>
  <si>
    <t xml:space="preserve">LAC35R   </t>
  </si>
  <si>
    <t>LACTULOSE 3.35G5ML, 100ML BOTT</t>
  </si>
  <si>
    <t xml:space="preserve">LEV05T   </t>
  </si>
  <si>
    <t>LEVOTHYROXINE 0.05MG TAB</t>
  </si>
  <si>
    <t xml:space="preserve">LED2S   </t>
  </si>
  <si>
    <t xml:space="preserve">LID1A       </t>
  </si>
  <si>
    <t>LIGNOCAINE PLAIN 1% INJ (50ML VIAL)</t>
  </si>
  <si>
    <t xml:space="preserve">LID2A    </t>
  </si>
  <si>
    <t>LIGNOCAINE PLAIN 2% INJ (50ML VIAL) PRESERVATIVE FREE</t>
  </si>
  <si>
    <t xml:space="preserve">LIE1A    </t>
  </si>
  <si>
    <t>LIGNOCAINE 1%+EPINEPHRINE 1:100,000 50ML VIAL</t>
  </si>
  <si>
    <t xml:space="preserve">LIE21A  </t>
  </si>
  <si>
    <t xml:space="preserve">LIE2A   </t>
  </si>
  <si>
    <t xml:space="preserve">LIH325T  </t>
  </si>
  <si>
    <t>LISINOPRIL 20MG  HYDROCHLOROTHIAZIDE 12.5MG TABLET</t>
  </si>
  <si>
    <t xml:space="preserve">LIS10T </t>
  </si>
  <si>
    <t xml:space="preserve">LIT300T  </t>
  </si>
  <si>
    <t xml:space="preserve">LITHIUM CARBONATE 300MG TAB      </t>
  </si>
  <si>
    <t xml:space="preserve">LIS5T   </t>
  </si>
  <si>
    <t xml:space="preserve">LIS20T  </t>
  </si>
  <si>
    <t>LOR5L</t>
  </si>
  <si>
    <t>LORATIDINE 5MG5ML SYRUP</t>
  </si>
  <si>
    <t>LORA10T</t>
  </si>
  <si>
    <t>LORATIDINE 10MG TAB</t>
  </si>
  <si>
    <t>LORIT</t>
  </si>
  <si>
    <t>LORAZEPAM 1MG TAB</t>
  </si>
  <si>
    <t>LOS50T</t>
  </si>
  <si>
    <t>LOSARTAN 50MG TAB</t>
  </si>
  <si>
    <t>MAT0T</t>
  </si>
  <si>
    <t>MAGNESIUM HYDROXIDEALUMINUM HYDROXIDE COMBO TAB</t>
  </si>
  <si>
    <t>MGS1A</t>
  </si>
  <si>
    <t>MAGNESIUM SULPHATE 1 GM2ML INJ. (PLEASE SPECIFY IM OR IV)</t>
  </si>
  <si>
    <t>MAN20A</t>
  </si>
  <si>
    <t>MANNITOL 20% IN WATER INJ</t>
  </si>
  <si>
    <t>MER50T</t>
  </si>
  <si>
    <t>MERCAPTOPURINE 50MG TAB</t>
  </si>
  <si>
    <t>MES400T</t>
  </si>
  <si>
    <t>MESALAZINE 400MG TAB</t>
  </si>
  <si>
    <t>MEF500T</t>
  </si>
  <si>
    <t>METFORMIN 500MG TAB</t>
  </si>
  <si>
    <t>MEF850T</t>
  </si>
  <si>
    <t>METFORMIN 850MG TAB</t>
  </si>
  <si>
    <t>MET25A</t>
  </si>
  <si>
    <t>METHOTREXATE 25MGML INJ, 2ML PRESERVATIVE FREE</t>
  </si>
  <si>
    <t>MET250T</t>
  </si>
  <si>
    <t>METHYLDOPA 250MG TAB</t>
  </si>
  <si>
    <t>MET500T</t>
  </si>
  <si>
    <t>METHYLDOPA 500MG TAB</t>
  </si>
  <si>
    <t>MET10T</t>
  </si>
  <si>
    <t>METHYLPHENIDATE 10MG TAB</t>
  </si>
  <si>
    <t>PREM500A</t>
  </si>
  <si>
    <t>MEP10T</t>
  </si>
  <si>
    <t>MEP5A</t>
  </si>
  <si>
    <t>MET1A</t>
  </si>
  <si>
    <t>MET50T</t>
  </si>
  <si>
    <t>METOPROLOL TARTRATE 50MG</t>
  </si>
  <si>
    <t>MET5A</t>
  </si>
  <si>
    <t>METRONIDAZOLE 5MGML INJ, 100ML VIAL</t>
  </si>
  <si>
    <t>MND250T</t>
  </si>
  <si>
    <t>METRONIDAZOLE 250MG TAB</t>
  </si>
  <si>
    <t>MND500T</t>
  </si>
  <si>
    <t>METRONIDAZOLE 500MG TAB</t>
  </si>
  <si>
    <t xml:space="preserve">MIC0L    </t>
  </si>
  <si>
    <t>MICONAZOLE ORAL GEL 25MG</t>
  </si>
  <si>
    <t xml:space="preserve">MIS200T  </t>
  </si>
  <si>
    <t>MISOPROSTOL 200MCG TAB</t>
  </si>
  <si>
    <t xml:space="preserve">MOR30T  </t>
  </si>
  <si>
    <t xml:space="preserve">MOR15A  </t>
  </si>
  <si>
    <t xml:space="preserve">NAL04A </t>
  </si>
  <si>
    <t xml:space="preserve">NEO25A  </t>
  </si>
  <si>
    <t xml:space="preserve">NIP20T  </t>
  </si>
  <si>
    <t xml:space="preserve">NOR2A    </t>
  </si>
  <si>
    <t>NOREPINEPHRINE 2MGML INJ</t>
  </si>
  <si>
    <t xml:space="preserve">NOR5T    </t>
  </si>
  <si>
    <t>NORETHISTERONE 5MG TAB</t>
  </si>
  <si>
    <t xml:space="preserve">NYS100L </t>
  </si>
  <si>
    <t xml:space="preserve">OLA5T    </t>
  </si>
  <si>
    <t xml:space="preserve">OME20T   </t>
  </si>
  <si>
    <t xml:space="preserve">OMEPRAZOLE 20MG TAB     </t>
  </si>
  <si>
    <t>METHYLPREDNISOLONE 500MG INJ</t>
  </si>
  <si>
    <t>METOCLOPAMIDE 10MG TABLET</t>
  </si>
  <si>
    <t>METOCLOPAMIDE 5MGML, 2MG</t>
  </si>
  <si>
    <t xml:space="preserve">PPI40A   </t>
  </si>
  <si>
    <t xml:space="preserve">OMEPRAZOLE 40MG IV  </t>
  </si>
  <si>
    <t xml:space="preserve">OND2A   </t>
  </si>
  <si>
    <t xml:space="preserve">OND4T   </t>
  </si>
  <si>
    <t xml:space="preserve">OND8T      </t>
  </si>
  <si>
    <t xml:space="preserve">ONDANSETRON 8MG TAB   </t>
  </si>
  <si>
    <t xml:space="preserve">ORS0P    </t>
  </si>
  <si>
    <t>ORAL REHYDRATION SALTS(SACHET) WITH TRISODIUM CITRATE STATE FORMULA PER LITRE</t>
  </si>
  <si>
    <t xml:space="preserve">OXY10A </t>
  </si>
  <si>
    <t xml:space="preserve">PAN2A       </t>
  </si>
  <si>
    <t xml:space="preserve">PANCURONIUM BR. 2MGML 2 ML AMP INJ  </t>
  </si>
  <si>
    <t xml:space="preserve">PAC30T  </t>
  </si>
  <si>
    <t xml:space="preserve">PAR120L    </t>
  </si>
  <si>
    <t xml:space="preserve">PAR125S  </t>
  </si>
  <si>
    <t>PARACETAMOL 125MG SUPP</t>
  </si>
  <si>
    <t xml:space="preserve">PAR250S </t>
  </si>
  <si>
    <t xml:space="preserve">PAR500S </t>
  </si>
  <si>
    <t xml:space="preserve">PAR500T  </t>
  </si>
  <si>
    <t>PARACETAMOL 500MG TAB</t>
  </si>
  <si>
    <t xml:space="preserve">PEB24A  </t>
  </si>
  <si>
    <t xml:space="preserve">PES100A  </t>
  </si>
  <si>
    <t>PENICILLIN G NA(BENZYL) 1 MU INJ.</t>
  </si>
  <si>
    <t xml:space="preserve">PES5MUA </t>
  </si>
  <si>
    <t xml:space="preserve">PEV125L  </t>
  </si>
  <si>
    <t xml:space="preserve">PENICILLIN V 1255ML ORAL SUSP. 100ML </t>
  </si>
  <si>
    <t xml:space="preserve">PEV250T </t>
  </si>
  <si>
    <t xml:space="preserve">PER1S     </t>
  </si>
  <si>
    <t xml:space="preserve">PER5C   </t>
  </si>
  <si>
    <t xml:space="preserve">PET50A  </t>
  </si>
  <si>
    <t xml:space="preserve">PET50T </t>
  </si>
  <si>
    <t xml:space="preserve">PHE200A </t>
  </si>
  <si>
    <t xml:space="preserve">PHE30T   </t>
  </si>
  <si>
    <t>PHENOBARBITAL 30MG TAB</t>
  </si>
  <si>
    <t xml:space="preserve">PHE4L    </t>
  </si>
  <si>
    <t>PHENOBARBITAL 15MG5ML ELIXIR (2000ML)</t>
  </si>
  <si>
    <t xml:space="preserve">PHE60T   </t>
  </si>
  <si>
    <t>PHENOBARBITAL 60MG TAB</t>
  </si>
  <si>
    <t xml:space="preserve">PHN100T  </t>
  </si>
  <si>
    <t xml:space="preserve">PHENYTOIN 100MG CAP     </t>
  </si>
  <si>
    <t xml:space="preserve">PHN250A  </t>
  </si>
  <si>
    <t>PHENYTOIN 250MG5ML INJ</t>
  </si>
  <si>
    <t xml:space="preserve">VIK10A   </t>
  </si>
  <si>
    <t xml:space="preserve">PHYTOMENADIONE (VIT. K-1) 10MG INJ </t>
  </si>
  <si>
    <t xml:space="preserve">VITK1A  </t>
  </si>
  <si>
    <t xml:space="preserve">PIL2D    </t>
  </si>
  <si>
    <t>PILOCARPINE 2% OPTH. DROPS 15ML</t>
  </si>
  <si>
    <t xml:space="preserve">PIL4D    </t>
  </si>
  <si>
    <t>PILOCARPINE 4% OPTH. DROPS, 15ML</t>
  </si>
  <si>
    <t xml:space="preserve">POL35A  </t>
  </si>
  <si>
    <t xml:space="preserve">KCL2A    </t>
  </si>
  <si>
    <t>POTASSIUM CHLORIDE 2MEQML(15%) INJ 10ML</t>
  </si>
  <si>
    <t xml:space="preserve">KCL600T  </t>
  </si>
  <si>
    <t>POTASSIUM CHLORIDE  SLOW RELEASE 600MG TAB</t>
  </si>
  <si>
    <t xml:space="preserve">PRE20T  </t>
  </si>
  <si>
    <t xml:space="preserve">PRE5S    </t>
  </si>
  <si>
    <t>PREDNISOLONE SODIUM PHOSPHATE 1MGML SUSP. 100ML</t>
  </si>
  <si>
    <t xml:space="preserve">PRE5T    </t>
  </si>
  <si>
    <t xml:space="preserve">PREDNISOLONE 5MG TAB </t>
  </si>
  <si>
    <t xml:space="preserve">PRO5T   </t>
  </si>
  <si>
    <t xml:space="preserve">PRO25A   </t>
  </si>
  <si>
    <t>PROMETHAZINE 25MGML INJ 1ML AMP (SPECIFY ROUTE IM  IV)</t>
  </si>
  <si>
    <t xml:space="preserve">PPC05D   </t>
  </si>
  <si>
    <t>PROPARACAINE 0.5% OPTHALMIC DROPS 15ML</t>
  </si>
  <si>
    <t xml:space="preserve">PROP10A       </t>
  </si>
  <si>
    <t xml:space="preserve">PRO1A    </t>
  </si>
  <si>
    <t>PROPRANOLOL 1MGML INJ,1ML AMPS</t>
  </si>
  <si>
    <t xml:space="preserve">PRO40T      </t>
  </si>
  <si>
    <t>PROPRANOLOL 40MG TAB</t>
  </si>
  <si>
    <t xml:space="preserve">PRO80T      </t>
  </si>
  <si>
    <t>PROPRANOLOL 80MG TAB</t>
  </si>
  <si>
    <t xml:space="preserve">PRO50T  </t>
  </si>
  <si>
    <t xml:space="preserve">PRT50A  </t>
  </si>
  <si>
    <t xml:space="preserve">DEC0L     </t>
  </si>
  <si>
    <t xml:space="preserve">PSEUDOEPHEDRINE LIQUID 250ML </t>
  </si>
  <si>
    <t xml:space="preserve">DEC0T    </t>
  </si>
  <si>
    <t>PSEUDOEPHEDRINE 60MG TAB</t>
  </si>
  <si>
    <t xml:space="preserve">PYR500T  </t>
  </si>
  <si>
    <t>PYRAZINAMIDE 500MG TAB</t>
  </si>
  <si>
    <t xml:space="preserve">PYR60T   </t>
  </si>
  <si>
    <t>PYRIDOSTIGMINE BR. 60MG TAB</t>
  </si>
  <si>
    <t xml:space="preserve">PYX50T  </t>
  </si>
  <si>
    <t xml:space="preserve">QUI200T  </t>
  </si>
  <si>
    <t>QUINIDINE SULPHATE 200MG TAB</t>
  </si>
  <si>
    <t xml:space="preserve">RAN150L  </t>
  </si>
  <si>
    <t xml:space="preserve">RANITIDINE 150MG10ML SYRUP      </t>
  </si>
  <si>
    <t xml:space="preserve">RAN25A     </t>
  </si>
  <si>
    <t xml:space="preserve">RAN300T </t>
  </si>
  <si>
    <t xml:space="preserve">RIF150T  </t>
  </si>
  <si>
    <t xml:space="preserve">RIFAMPICIN 150MG TAB   </t>
  </si>
  <si>
    <t xml:space="preserve">RIF300T    </t>
  </si>
  <si>
    <t xml:space="preserve">RIFAMPICIN 300MG TAB </t>
  </si>
  <si>
    <t xml:space="preserve">RIS300T  </t>
  </si>
  <si>
    <t>RIFAMPICIN 300MG  SONIAZID 150MG COMBINATION TAB</t>
  </si>
  <si>
    <t xml:space="preserve">RIS1T      </t>
  </si>
  <si>
    <t xml:space="preserve">RISPERIDONE 1MG TAB   </t>
  </si>
  <si>
    <t xml:space="preserve">RIS2T      </t>
  </si>
  <si>
    <t xml:space="preserve">RISPERIDONE 2MG TAB   </t>
  </si>
  <si>
    <t xml:space="preserve">RIS4T    </t>
  </si>
  <si>
    <t>RISPERIDONE 4MG TABLET</t>
  </si>
  <si>
    <t xml:space="preserve">SAL0S    </t>
  </si>
  <si>
    <t>SALBUTAMOL RESPIRATORY SOLUTION 0.5%, (20ML BOTT)</t>
  </si>
  <si>
    <t xml:space="preserve">SAL4T    </t>
  </si>
  <si>
    <t>SALBUTAMOL SULPHATE 4MG TAB</t>
  </si>
  <si>
    <t xml:space="preserve">SALOI    </t>
  </si>
  <si>
    <t>SALBUTAMOL INHALER 100MCGDOSE CFC-FREE 200 DOSES</t>
  </si>
  <si>
    <t xml:space="preserve">SALM0I   </t>
  </si>
  <si>
    <t xml:space="preserve">SALMETEROL 25MCG INHALER (120 DOSES) CFC FREE </t>
  </si>
  <si>
    <t xml:space="preserve">SIL0P    </t>
  </si>
  <si>
    <t xml:space="preserve">SILVER NITRATE OPTH. PENCILS     </t>
  </si>
  <si>
    <t xml:space="preserve">SSD1C    </t>
  </si>
  <si>
    <t>SILVER SULFADIAZINE 1% CREAM (PLS SPECIFY PACKSIZE 250GM JAR)</t>
  </si>
  <si>
    <t xml:space="preserve">SOB84A   </t>
  </si>
  <si>
    <t xml:space="preserve">SODIUM BICARBONATE 8.4% INJECTION (50ML) </t>
  </si>
  <si>
    <t xml:space="preserve">SPI25T   </t>
  </si>
  <si>
    <t>SPIRONOLACTONE 25MG TAB</t>
  </si>
  <si>
    <t xml:space="preserve">STA0D    </t>
  </si>
  <si>
    <t>STEROIDANTIBIOTIC EAREYENOSE STATE FORMULA E.G . BETANEO 5-10ML</t>
  </si>
  <si>
    <t xml:space="preserve">STA0C    </t>
  </si>
  <si>
    <t xml:space="preserve">STEROID  MIDAZOLE TOPICAL CREAM (STATE FORMULA) 15GM </t>
  </si>
  <si>
    <t xml:space="preserve">STR0A   </t>
  </si>
  <si>
    <t xml:space="preserve">STR1A    </t>
  </si>
  <si>
    <t xml:space="preserve">STREPTOMYCIN 1GM INJ   </t>
  </si>
  <si>
    <t xml:space="preserve">SUL500T  </t>
  </si>
  <si>
    <t>SULFASALAZINE 500MG E.C. TAB</t>
  </si>
  <si>
    <t xml:space="preserve">SUX20A   </t>
  </si>
  <si>
    <t>SUXAMETHONIUM CL. 20MGML INJ 20ML VIAL</t>
  </si>
  <si>
    <t xml:space="preserve">TAM20T    </t>
  </si>
  <si>
    <t xml:space="preserve">TER10T   </t>
  </si>
  <si>
    <t>TERAZOSIN 10MG TABLET</t>
  </si>
  <si>
    <t xml:space="preserve">TER2T    </t>
  </si>
  <si>
    <t xml:space="preserve">TERAZOSIN 2MG TAB    </t>
  </si>
  <si>
    <t xml:space="preserve">TER5T   </t>
  </si>
  <si>
    <t xml:space="preserve">TER250T  </t>
  </si>
  <si>
    <t>TERBENAFINE 250MG TAB</t>
  </si>
  <si>
    <t xml:space="preserve">TIG250A  </t>
  </si>
  <si>
    <t>TETANUS IMMUNE GLOBULIN 250 U. INJ</t>
  </si>
  <si>
    <t xml:space="preserve">THE200T  </t>
  </si>
  <si>
    <t>THEOPHYLLINE SLOW RELEASE 200MG TAB</t>
  </si>
  <si>
    <t xml:space="preserve">THI1A   </t>
  </si>
  <si>
    <t xml:space="preserve">TIM05D   </t>
  </si>
  <si>
    <t>TIMOLOL MALEATE 0.5% OPTH. DROPS 5ML</t>
  </si>
  <si>
    <t xml:space="preserve">TRA100T </t>
  </si>
  <si>
    <t xml:space="preserve">TRA50A   </t>
  </si>
  <si>
    <t xml:space="preserve">TRAMADOL 50MGML INJ   </t>
  </si>
  <si>
    <t xml:space="preserve">TRA50T   </t>
  </si>
  <si>
    <t>TRAMADOL HCL 50MG CAP</t>
  </si>
  <si>
    <t xml:space="preserve">TRI40A   </t>
  </si>
  <si>
    <t>TRIAMCINOLONE ACETONIDE 40MGML INJ 5ML</t>
  </si>
  <si>
    <t xml:space="preserve">TRH50T   </t>
  </si>
  <si>
    <t xml:space="preserve">TRI2T   </t>
  </si>
  <si>
    <t xml:space="preserve">TRI5T   </t>
  </si>
  <si>
    <t xml:space="preserve">TRO05D   </t>
  </si>
  <si>
    <t>TROPICAMIDE 0.5% OPHTH. DROPS, 5ML</t>
  </si>
  <si>
    <t xml:space="preserve">VAC500T  </t>
  </si>
  <si>
    <t>VALACYCLOVIR 500MG TAB</t>
  </si>
  <si>
    <t xml:space="preserve">VAL200T  </t>
  </si>
  <si>
    <t>VALPROIC ACID 200MG SR E.C. TAB</t>
  </si>
  <si>
    <t xml:space="preserve">VAL250T  </t>
  </si>
  <si>
    <t>VALPROIC ACID 250MG SR EC TAB</t>
  </si>
  <si>
    <t xml:space="preserve">VAL500T  </t>
  </si>
  <si>
    <t>VALPROIC ACID 500MG SR TAB</t>
  </si>
  <si>
    <t xml:space="preserve">VAN500A  </t>
  </si>
  <si>
    <t xml:space="preserve">VANCOMYCIN 500MG INJ   </t>
  </si>
  <si>
    <t xml:space="preserve">VER240T </t>
  </si>
  <si>
    <t xml:space="preserve">VER25A  </t>
  </si>
  <si>
    <t xml:space="preserve">VER40T    </t>
  </si>
  <si>
    <t xml:space="preserve">VIN1A    </t>
  </si>
  <si>
    <t>VINCRISTINE SULFATE 1MG INJ</t>
  </si>
  <si>
    <t xml:space="preserve">VBC0L    </t>
  </si>
  <si>
    <t>VITAMIN B COMPLEX (SPECIFY FORMULA) SYRUP (1000ML BOTT)</t>
  </si>
  <si>
    <t xml:space="preserve">VBC0T    </t>
  </si>
  <si>
    <t>VITAMIN B COMPLEX (SPECIFY FORMULA) CAPS</t>
  </si>
  <si>
    <t xml:space="preserve">VBCIMA   </t>
  </si>
  <si>
    <t>VITAMIN B COMPLEX (SPECIFY FORMULA) I.M.  .V. INJ (MULTI-DOSE)</t>
  </si>
  <si>
    <t xml:space="preserve">VIB100A  </t>
  </si>
  <si>
    <t xml:space="preserve">VITAMIN B1 100MG INJ   </t>
  </si>
  <si>
    <t xml:space="preserve">VIB100T  </t>
  </si>
  <si>
    <t xml:space="preserve">VITAMIN B1 100MG TAB   </t>
  </si>
  <si>
    <t xml:space="preserve">VMD0L    </t>
  </si>
  <si>
    <t>VITAMIN, MULTI+IRON (STATE FORMULA) PAEDIATRIC DROPS (50ML BOTT)</t>
  </si>
  <si>
    <t xml:space="preserve">VMF0L   </t>
  </si>
  <si>
    <t xml:space="preserve"> VITAMIN, MULTI+IRON (STATE FORMULA) LIQUID (480ML BOTT)</t>
  </si>
  <si>
    <t xml:space="preserve">VM10T    </t>
  </si>
  <si>
    <t>VITAMINS, MULTI + IRON TAB</t>
  </si>
  <si>
    <t xml:space="preserve">WAR1T   </t>
  </si>
  <si>
    <t xml:space="preserve">WAR2T      </t>
  </si>
  <si>
    <t xml:space="preserve">WARFARIN 2MG TAB   </t>
  </si>
  <si>
    <t xml:space="preserve">WAR5T     </t>
  </si>
  <si>
    <t>WARFARIN 5MG TAB(MUST BE SCORED)</t>
  </si>
  <si>
    <t xml:space="preserve">WAT100A  </t>
  </si>
  <si>
    <t xml:space="preserve">WATER FOR INJECTION 100ML INJ </t>
  </si>
  <si>
    <t xml:space="preserve">WAT10A   </t>
  </si>
  <si>
    <t xml:space="preserve">WATER FOR INJECTION 10ML INJ </t>
  </si>
  <si>
    <t xml:space="preserve">ZUC200A  </t>
  </si>
  <si>
    <t>ZUCLOPENTHIXOL DECONOATE 200MGML INJECTION (OILY)</t>
  </si>
  <si>
    <t xml:space="preserve">ZUC50A   </t>
  </si>
  <si>
    <t>ZUCLOPENTHIXOL 50MG IM INJ</t>
  </si>
  <si>
    <t xml:space="preserve">FCOP0V   </t>
  </si>
  <si>
    <t xml:space="preserve">COPPER-T 380A IUD     </t>
  </si>
  <si>
    <t xml:space="preserve">FMON0T </t>
  </si>
  <si>
    <t xml:space="preserve">FTRI0T  </t>
  </si>
  <si>
    <t xml:space="preserve">FNOR200A </t>
  </si>
  <si>
    <t>NORETHISTERONE ENANTATE 200MGML INJ</t>
  </si>
  <si>
    <t xml:space="preserve">GLU0C   </t>
  </si>
  <si>
    <t xml:space="preserve">GLU0M    </t>
  </si>
  <si>
    <t>GLUCOMETER, PORTABLE ENCLOSE BROCHURE PLEASE STATE SIZE, BRAND, FEATURES</t>
  </si>
  <si>
    <t xml:space="preserve">ML0N     </t>
  </si>
  <si>
    <t>LANCET (NEEDLE) DISPOSABLE STERILE 28G</t>
  </si>
  <si>
    <t xml:space="preserve">GLU0Y    </t>
  </si>
  <si>
    <t>STRIPS, BLOOD GLUCOSE, METERED MUST BE COMPATIBLE WITH GLUCOMETER PLEASE STATE PACKSIZE</t>
  </si>
  <si>
    <t xml:space="preserve">DEW10A   </t>
  </si>
  <si>
    <t>DEXTROSE 10% IN WATER (500ML BOTT)</t>
  </si>
  <si>
    <t xml:space="preserve">DEL5A    </t>
  </si>
  <si>
    <t>DEXTROSE 5% IN LACTATED RINGERS INJ (500ML BOTT)</t>
  </si>
  <si>
    <t xml:space="preserve">DES04A1 </t>
  </si>
  <si>
    <t xml:space="preserve">DES52A1  </t>
  </si>
  <si>
    <t>DEXTROSE 5% SALINE 0.2% INJ</t>
  </si>
  <si>
    <t xml:space="preserve">DES5A1   </t>
  </si>
  <si>
    <t>DEXTROSE 5% SALINE 0.9% INJ. (1000ML BOTT)</t>
  </si>
  <si>
    <t xml:space="preserve">DEW5A   </t>
  </si>
  <si>
    <t xml:space="preserve">DEW5A1   </t>
  </si>
  <si>
    <t>DEXTROSE 5% IN WATER INJ (1000ML BOTT)</t>
  </si>
  <si>
    <t xml:space="preserve">DEX50A   </t>
  </si>
  <si>
    <t>DEXTROSE 50% IN WATER INJ 50ML AMP</t>
  </si>
  <si>
    <t xml:space="preserve">SET00Y    </t>
  </si>
  <si>
    <t xml:space="preserve">SET0Y     </t>
  </si>
  <si>
    <t xml:space="preserve">SET1Y     </t>
  </si>
  <si>
    <t>I .V. ADMIN. SET (PAED) WITH BURETTE</t>
  </si>
  <si>
    <t xml:space="preserve">HAR0A1  </t>
  </si>
  <si>
    <t xml:space="preserve">NAC045A1 </t>
  </si>
  <si>
    <t>SODIUM CHLORIDE 0.45% IN WATER INJ (1000ML BOTT)</t>
  </si>
  <si>
    <t xml:space="preserve">NAC09A    </t>
  </si>
  <si>
    <t>SODIUM CHLORIDE 0.9% IN WATER INJ (250ML BOTT)</t>
  </si>
  <si>
    <t xml:space="preserve">NAC09A1  </t>
  </si>
  <si>
    <t>SODIUM CHLORIDE 0.9% IN WATER INJ (1000ML BOTT)</t>
  </si>
  <si>
    <t xml:space="preserve">NAC09A5   </t>
  </si>
  <si>
    <t>SODIUM CHLORIDE 0.9% IN WATER INJ (500ML BOTT)</t>
  </si>
  <si>
    <t xml:space="preserve">M0AC     </t>
  </si>
  <si>
    <t xml:space="preserve">ABSORBENT COTTON H.Q ROLLS 500GM      </t>
  </si>
  <si>
    <t xml:space="preserve">M0AG    </t>
  </si>
  <si>
    <t xml:space="preserve">MAPD    </t>
  </si>
  <si>
    <t xml:space="preserve">MB5O     </t>
  </si>
  <si>
    <t>BANDAGE, ORTHROPEDIC PADDING (CAST PADDING) 4" X 2.7M</t>
  </si>
  <si>
    <t xml:space="preserve">MB75O    </t>
  </si>
  <si>
    <t>BANDAGE, ORTHROPEDIC PAD DING (CAST PADDING) 3" X 2.7M</t>
  </si>
  <si>
    <t xml:space="preserve">M10CB    </t>
  </si>
  <si>
    <t>BANDAGES, CREPE B.P. 4" X 4.5M</t>
  </si>
  <si>
    <t xml:space="preserve">NAC09S  </t>
  </si>
  <si>
    <t xml:space="preserve">M15CB   </t>
  </si>
  <si>
    <t xml:space="preserve">M3CB   </t>
  </si>
  <si>
    <t xml:space="preserve">MB15O    </t>
  </si>
  <si>
    <t>BANDAGES, ORTHROPEDIC PADDING (CAST PADDING) 6" X 2.7M</t>
  </si>
  <si>
    <t xml:space="preserve">MB0D    </t>
  </si>
  <si>
    <t xml:space="preserve">MB0S    </t>
  </si>
  <si>
    <t xml:space="preserve">MBDL    </t>
  </si>
  <si>
    <t xml:space="preserve">MSBS    </t>
  </si>
  <si>
    <t xml:space="preserve">M0CNA   </t>
  </si>
  <si>
    <t xml:space="preserve">M0CNP    </t>
  </si>
  <si>
    <t>CANNULA, NASAL, PAED (WITH TUBING)</t>
  </si>
  <si>
    <t xml:space="preserve">MC0P     </t>
  </si>
  <si>
    <t xml:space="preserve">CATHETER PLUG &amp; DRAINAGE TUBE PROTECTOR (FOLEYSPIGGOTS) (LATEX FREE)   </t>
  </si>
  <si>
    <t xml:space="preserve">MC10S    </t>
  </si>
  <si>
    <t xml:space="preserve">CATHETER, SUCTION 10FR (LATEX FREE)  </t>
  </si>
  <si>
    <t xml:space="preserve">MC12S      </t>
  </si>
  <si>
    <t>CATHETER, SUCTION 12FR (LATEX FREE)</t>
  </si>
  <si>
    <t xml:space="preserve">MC14S    </t>
  </si>
  <si>
    <t xml:space="preserve">CATHETER, SUCTION 14FR (LATEX FREE) </t>
  </si>
  <si>
    <t xml:space="preserve">MC16S     </t>
  </si>
  <si>
    <t>CATHETER, SUCTION 16FR (LATEX FREE)</t>
  </si>
  <si>
    <t xml:space="preserve">MC18S     </t>
  </si>
  <si>
    <t>CATHETER, SUCTION 18FR (LATEX FREE)</t>
  </si>
  <si>
    <t xml:space="preserve">MC20S      </t>
  </si>
  <si>
    <t xml:space="preserve">CATHETER, SUCTION 20FR (LATEX FREE) </t>
  </si>
  <si>
    <t xml:space="preserve">MC22UBA3 </t>
  </si>
  <si>
    <t>CATHETER, URINARY BALLON 22FR STERILE 3-WAY (5ML)</t>
  </si>
  <si>
    <t xml:space="preserve">MC24UBA3 </t>
  </si>
  <si>
    <t>CATHETER, URINARY BALLON 24FR STERILE 3-WAY (5ML)</t>
  </si>
  <si>
    <t xml:space="preserve">MC30C    </t>
  </si>
  <si>
    <t xml:space="preserve">CATHETER, CONDOM 30MM (LATEX FREE)    </t>
  </si>
  <si>
    <t xml:space="preserve">MC35C    </t>
  </si>
  <si>
    <t xml:space="preserve">CATHETER, CONDOM 35MM (LATEX FREE) </t>
  </si>
  <si>
    <t xml:space="preserve">MC6S       </t>
  </si>
  <si>
    <t>CATHETER, SUCTION 6FR (LATEX FREE)</t>
  </si>
  <si>
    <t xml:space="preserve">MC8S     </t>
  </si>
  <si>
    <t>CATHETER, SUCTION 8FR (LATEX FREE)</t>
  </si>
  <si>
    <t xml:space="preserve">MCA10UB  </t>
  </si>
  <si>
    <t xml:space="preserve">CATHETER, URINARY BALLOON 10FR, STERILE 2 WAY (5ML) EQUIVALENT TO FOLEY (LATEX FREE) </t>
  </si>
  <si>
    <t xml:space="preserve">MCA12UB </t>
  </si>
  <si>
    <t xml:space="preserve">MCA14UB  </t>
  </si>
  <si>
    <t xml:space="preserve">CATHETER, URINARY BALLOON 14FR, STERILE 2 WAY (5ML) EQUIVALENT TO FOLEY (LATEX FREE) </t>
  </si>
  <si>
    <t xml:space="preserve">MCA16UB  </t>
  </si>
  <si>
    <t>CATHETER, URINARY BALLOON 16FR, STERILE 2 WAY (5ML) EQUIVALENT TO FOLEY (LATEX FREE)</t>
  </si>
  <si>
    <t xml:space="preserve">MCA18UB </t>
  </si>
  <si>
    <t xml:space="preserve">MCA20UB </t>
  </si>
  <si>
    <t xml:space="preserve">MCA22UB  </t>
  </si>
  <si>
    <t>CATHETER, URINARY BALLOON 22FR, STERILE 2 WAY (5ML) EQUIVALENT TO FOLEY (LATEX FREE)</t>
  </si>
  <si>
    <t xml:space="preserve">MCA24UB  </t>
  </si>
  <si>
    <t>CATHETER, URINARY BALLOON 24FR, STERILE 2 WAY (5ML) EQUIVALENT TO FOLEY (LATEX FREE)</t>
  </si>
  <si>
    <t xml:space="preserve">MCA8UB   </t>
  </si>
  <si>
    <t>CATHETER, URINARY BALLOON 8FR, STERILE 2 WAY (5ML ) EQUIVALENT TO FOLEY (LATEX FREE)</t>
  </si>
  <si>
    <t xml:space="preserve">MU0C     </t>
  </si>
  <si>
    <t>CLAMP, UMBILICAL CORD, DOUBLE  GRIP STERILE, INDIVIDUALLY WRAPPED</t>
  </si>
  <si>
    <t xml:space="preserve">M0CCLH  </t>
  </si>
  <si>
    <t xml:space="preserve">M0CCLL  </t>
  </si>
  <si>
    <t xml:space="preserve">M0CCMH   </t>
  </si>
  <si>
    <t>COLLAR, CERVICAL, ECONOMY (MEDIUM) HIGH DENSITY</t>
  </si>
  <si>
    <t xml:space="preserve">M0CCML   </t>
  </si>
  <si>
    <t>COLLAR, CERVICAL, ECONOMY (MEDIUM) LOW DENSITY</t>
  </si>
  <si>
    <t xml:space="preserve">MCB175  </t>
  </si>
  <si>
    <t xml:space="preserve">MCB225  </t>
  </si>
  <si>
    <t xml:space="preserve">MSDC     </t>
  </si>
  <si>
    <t>CONTAINER, SHARP DISPOSABLE RED PLASTIC LINER &amp; TAMPER RESISTANT (7.5GAL)</t>
  </si>
  <si>
    <t xml:space="preserve">MSCD     </t>
  </si>
  <si>
    <t xml:space="preserve">CONTAINER, SHARP DISPOSABLE RED PLASTIC LINER &amp; TAMPER RESISTANT (2.5 GAL) </t>
  </si>
  <si>
    <t xml:space="preserve">M0BPC    </t>
  </si>
  <si>
    <t>COVER, BED PAN (PLEASE SPECIFY SIZE)</t>
  </si>
  <si>
    <t xml:space="preserve">M0SC     </t>
  </si>
  <si>
    <t xml:space="preserve">MCUP30D  </t>
  </si>
  <si>
    <t>CUP, MEDICINE PLASTIC DISPOSABLE 30ML</t>
  </si>
  <si>
    <t xml:space="preserve">M18N    </t>
  </si>
  <si>
    <t xml:space="preserve">M21N     </t>
  </si>
  <si>
    <t>DISPOSABLE NEEDLES STERILE 21G-1 12"</t>
  </si>
  <si>
    <t xml:space="preserve">M23N     </t>
  </si>
  <si>
    <t xml:space="preserve">M25N    </t>
  </si>
  <si>
    <t xml:space="preserve">M75EB    </t>
  </si>
  <si>
    <t>ELASTIC ADHESIVE BANDAGE 75MM X 5M</t>
  </si>
  <si>
    <t xml:space="preserve">M0EFA    </t>
  </si>
  <si>
    <t>ENEMA FLEET (ADULT) DISPOSABLE</t>
  </si>
  <si>
    <t xml:space="preserve">M0EFP    </t>
  </si>
  <si>
    <t>ENEMA FLEET (PAED) DISPOSABLE</t>
  </si>
  <si>
    <t xml:space="preserve">MG2B     </t>
  </si>
  <si>
    <t xml:space="preserve">GAUZE BANDAGES NON-STERILE 2" X 4M    </t>
  </si>
  <si>
    <t xml:space="preserve">MG3B    </t>
  </si>
  <si>
    <t xml:space="preserve">MG6B     </t>
  </si>
  <si>
    <t>GAUZE BANDAGES NON-STERILE 6" X 4M</t>
  </si>
  <si>
    <t xml:space="preserve">MGL0LN   </t>
  </si>
  <si>
    <t>GLOVES, EXAMINATION NON-STERILE LATEX FREE (LARGE)</t>
  </si>
  <si>
    <t xml:space="preserve">MGL0MN   </t>
  </si>
  <si>
    <t>GLOVES, EXAMINATION NON-STERILE LATEX FREE (MEDIUM)</t>
  </si>
  <si>
    <t xml:space="preserve">MGL0SN   </t>
  </si>
  <si>
    <t>GLOVES, EXAMINATION NON-STERILE LATEX FREE (SMALL)</t>
  </si>
  <si>
    <t xml:space="preserve">MGL65R   </t>
  </si>
  <si>
    <t>GLOVES, SURGICAL STERILE LATEX FREE SIZE 6 12</t>
  </si>
  <si>
    <t xml:space="preserve">MGL70R   </t>
  </si>
  <si>
    <t>GLOVES, SURGICAL STERILE LATEX FREE SIZE 7</t>
  </si>
  <si>
    <t xml:space="preserve">MGL75R  </t>
  </si>
  <si>
    <t xml:space="preserve">MGL80R   </t>
  </si>
  <si>
    <t>GLOVES, SURGICAL STERILE LATEX FREE SIZE 8</t>
  </si>
  <si>
    <t xml:space="preserve">MGL85R   </t>
  </si>
  <si>
    <t xml:space="preserve">GLOVES, SURGICAL STERILE LATEX FREE SIZE 8 12  </t>
  </si>
  <si>
    <t xml:space="preserve">MG0MN   </t>
  </si>
  <si>
    <t xml:space="preserve">MG0SN   </t>
  </si>
  <si>
    <t xml:space="preserve">MGOLN    </t>
  </si>
  <si>
    <t>GLOVES, NON-STERILE DISPOSABLE LATEX, FOR EXAMINATION (LARGE)</t>
  </si>
  <si>
    <t xml:space="preserve">MG65R      </t>
  </si>
  <si>
    <t xml:space="preserve">MG70R  </t>
  </si>
  <si>
    <t xml:space="preserve">MG75R   </t>
  </si>
  <si>
    <t xml:space="preserve">MG80R    </t>
  </si>
  <si>
    <t xml:space="preserve">GLOVES, SURGICAL STERILE SIZE 8 </t>
  </si>
  <si>
    <t xml:space="preserve">MG85R     </t>
  </si>
  <si>
    <t>GLOVES, SURGICAL STERILE SIZE 8 12</t>
  </si>
  <si>
    <t xml:space="preserve">M0GIS    </t>
  </si>
  <si>
    <t>GOWN, ISOLATION YELLOW (LARGE)</t>
  </si>
  <si>
    <t xml:space="preserve">M0GSXL  </t>
  </si>
  <si>
    <t xml:space="preserve">M0GS     </t>
  </si>
  <si>
    <t>GOWN, SURGICAL STERILE (LARGE)</t>
  </si>
  <si>
    <t xml:space="preserve">M0HEP    </t>
  </si>
  <si>
    <t>HEPARIN LOCKS, HEPLOCKS PRN ADAPTER</t>
  </si>
  <si>
    <t xml:space="preserve">M75ZN2   </t>
  </si>
  <si>
    <t>HYPO-ALLERGENIC TAPE (E.G. MICROPORE)</t>
  </si>
  <si>
    <t xml:space="preserve">M14I   </t>
  </si>
  <si>
    <t xml:space="preserve">M16I     </t>
  </si>
  <si>
    <t xml:space="preserve">M18I      </t>
  </si>
  <si>
    <t xml:space="preserve">M20I      </t>
  </si>
  <si>
    <t xml:space="preserve">M22I   </t>
  </si>
  <si>
    <t xml:space="preserve">M24I       </t>
  </si>
  <si>
    <t xml:space="preserve">I.V. CANNULA SIZE 24G x 34" </t>
  </si>
  <si>
    <t xml:space="preserve">M0IDA     </t>
  </si>
  <si>
    <t xml:space="preserve">M0IDPB   </t>
  </si>
  <si>
    <t xml:space="preserve">M0IDPP    </t>
  </si>
  <si>
    <t xml:space="preserve">M10BD    </t>
  </si>
  <si>
    <t xml:space="preserve">MLAP01S  </t>
  </si>
  <si>
    <t xml:space="preserve">LAPAROTOMY PACK, STERILE DYNJP 3020  </t>
  </si>
  <si>
    <t xml:space="preserve">MLAP02S </t>
  </si>
  <si>
    <t xml:space="preserve">MAS0E    </t>
  </si>
  <si>
    <t xml:space="preserve">MASK, FACE, EAR LOOP   </t>
  </si>
  <si>
    <t xml:space="preserve">MAS0ST   </t>
  </si>
  <si>
    <t>MASK, FACE, SURGICAL WITH 4-TIES FLUID-RESISTANT, FOG-FREE</t>
  </si>
  <si>
    <t xml:space="preserve">MLAP0S   </t>
  </si>
  <si>
    <t>LAPAROTOMY PACK, STERILE DYNJP 3000</t>
  </si>
  <si>
    <t xml:space="preserve">MAS0A     </t>
  </si>
  <si>
    <t>MASK, OXYGEN, WITH TUBING (ADULT)</t>
  </si>
  <si>
    <t xml:space="preserve">MAS0P   </t>
  </si>
  <si>
    <t xml:space="preserve">MED0A    </t>
  </si>
  <si>
    <t>MASK, MEDICATION NEBULISER WITH 7FT OXYGEN TUBING AND ELONGATED AEROSOL (ADULT)</t>
  </si>
  <si>
    <t xml:space="preserve">MED0MA  </t>
  </si>
  <si>
    <t xml:space="preserve">MED0MP   </t>
  </si>
  <si>
    <t>MEDICATION NEBULISER WITH 7FT OXYGEN TUBING AND ELONGATED AEROSOL WITH MOUTH PIECE (PAED)</t>
  </si>
  <si>
    <t xml:space="preserve">MDPF    </t>
  </si>
  <si>
    <t xml:space="preserve">M18SN   </t>
  </si>
  <si>
    <t xml:space="preserve">M21SN   </t>
  </si>
  <si>
    <t xml:space="preserve">M25SN    </t>
  </si>
  <si>
    <t xml:space="preserve">NEEDLES FOR SPINAL ANAESTHESIA SIZE 25G-58" </t>
  </si>
  <si>
    <t xml:space="preserve">MR21N  </t>
  </si>
  <si>
    <t xml:space="preserve">MR25N   </t>
  </si>
  <si>
    <t xml:space="preserve">MICPD  </t>
  </si>
  <si>
    <t xml:space="preserve">MPAP0T   </t>
  </si>
  <si>
    <t>PAPER TOWEL, DISPOSABLE, C-FOLD</t>
  </si>
  <si>
    <t xml:space="preserve">MPAP0E   </t>
  </si>
  <si>
    <t xml:space="preserve">PAPER, EXAMINATION TABLE, CREPE 21 INCHES X 225 FEET </t>
  </si>
  <si>
    <t xml:space="preserve">MDPEAK   </t>
  </si>
  <si>
    <t>PEAK FLOW METER, DISPOSAL MOUTH PIECE</t>
  </si>
  <si>
    <t xml:space="preserve">MPIL0S   </t>
  </si>
  <si>
    <t xml:space="preserve">PILLOW SLIP, DISPOSABLE WHITE </t>
  </si>
  <si>
    <t xml:space="preserve">MPIL0R   </t>
  </si>
  <si>
    <t xml:space="preserve">PILLOW SLIP, RE-USABLE WHITE </t>
  </si>
  <si>
    <t xml:space="preserve">M3POP    </t>
  </si>
  <si>
    <t>PLASTER OF PARIS (P.O.P) BANDAGES TOPICAL 3" X 2.7M</t>
  </si>
  <si>
    <t xml:space="preserve">M3SPOP   </t>
  </si>
  <si>
    <t>PLASTER OF PARIS (POP) TOPICAL BANDAGE, SYNTHETIC 3" X 2.7M</t>
  </si>
  <si>
    <t xml:space="preserve">M4POP    </t>
  </si>
  <si>
    <t>PLASTER OF PARIS (POP) BANDAGES TOPICAL 4" X 2.7M</t>
  </si>
  <si>
    <t xml:space="preserve">M4SPOP   </t>
  </si>
  <si>
    <t>PLASTER OF PARIS (POP)TOPICAL BANDAGE SYNTHETIC 4" X 2.7M</t>
  </si>
  <si>
    <t xml:space="preserve">M6POP    </t>
  </si>
  <si>
    <t>PLASTER OF PARIS (POP)TOPICAL BANDAGE, SYNTHETIC 6" X 2.7M</t>
  </si>
  <si>
    <t xml:space="preserve">M6SPOP   </t>
  </si>
  <si>
    <t xml:space="preserve">MPOU04S  </t>
  </si>
  <si>
    <t xml:space="preserve">POUCHES, STERILIZATION SELFSEAL PEEL, 4" X 12" </t>
  </si>
  <si>
    <t xml:space="preserve">MPOU13S </t>
  </si>
  <si>
    <t xml:space="preserve">MPOU35S  </t>
  </si>
  <si>
    <t>POUCHES, STERILIZATION SELFSEAL PEEL, 3.5" X 9"</t>
  </si>
  <si>
    <t xml:space="preserve">MPOU75S  </t>
  </si>
  <si>
    <t>POUCHES, STERILIZATION SELFSEAL PEEL, 7.5" X 13"</t>
  </si>
  <si>
    <t xml:space="preserve">MSHA0D  </t>
  </si>
  <si>
    <t xml:space="preserve">SPA00D   </t>
  </si>
  <si>
    <t xml:space="preserve">SPACING DEVICE WITH MOUTHPIECE, CHILD </t>
  </si>
  <si>
    <t xml:space="preserve">SPA0D    </t>
  </si>
  <si>
    <t>SPACING DEVICE, ADULT</t>
  </si>
  <si>
    <t xml:space="preserve">MSP0D   </t>
  </si>
  <si>
    <t xml:space="preserve">MSP0D    </t>
  </si>
  <si>
    <t>SPHYGNOMAMOMETER, HEAVY DUTY (HOSPITAL USE), FLOOR TYPE CLOCK</t>
  </si>
  <si>
    <t xml:space="preserve">MSP0AE   </t>
  </si>
  <si>
    <t>SPHYGMOMANOMETER, ADULT (ANEROID) EXTRA LARGE CUFF</t>
  </si>
  <si>
    <t xml:space="preserve">MSP0AL   </t>
  </si>
  <si>
    <t>SPHYGMOMANOMETER, ADULT (ANEROID) LARGE CUFF</t>
  </si>
  <si>
    <t xml:space="preserve">MSP0B    </t>
  </si>
  <si>
    <t>SPHYGMOMANOMETER BULB, AIR INFLATION &amp; RUBBER TUBING (ANEROID)</t>
  </si>
  <si>
    <t xml:space="preserve">MSP0EC   </t>
  </si>
  <si>
    <t>SPHYGMOMANOMETER, REPLACEMENT CUFF, ADULT (ANEROID), EXTRA LARGE</t>
  </si>
  <si>
    <t xml:space="preserve">MSP0LC   </t>
  </si>
  <si>
    <t>SPHYGMOMANOMETER, CUFF, ADULT (ANEROID) LARGE</t>
  </si>
  <si>
    <t xml:space="preserve">MSP0ME   </t>
  </si>
  <si>
    <t>SPHYGMOMANOMETER, ADULT (MERCURY) DESK MODEL, EXTRA LARGE CUFF</t>
  </si>
  <si>
    <t xml:space="preserve">MSP0ML   </t>
  </si>
  <si>
    <t>SPHYGMOMANOMETER, ADULT (MERCURY) DESK MODEL, LARGE CUFF</t>
  </si>
  <si>
    <t xml:space="preserve">MSPO18S </t>
  </si>
  <si>
    <t xml:space="preserve">MSPO04S </t>
  </si>
  <si>
    <t xml:space="preserve">MSPO12S  </t>
  </si>
  <si>
    <t>SPONGE, X-RAY DETECTABLE NON-STERILE (12 PLY) 4X4</t>
  </si>
  <si>
    <t xml:space="preserve">MSPO16S  </t>
  </si>
  <si>
    <t>SPONGE, X-RAY DETECTABLE , STERILE (16 PLY) INDIVIDUALLY WRAPPED 4X4</t>
  </si>
  <si>
    <t xml:space="preserve">MSP0S    </t>
  </si>
  <si>
    <t>SPOON, MEDICINE WITH SPOUT, GRADUATED PLASTIC, DISPOSABLE 10ML</t>
  </si>
  <si>
    <t xml:space="preserve">MST01H  </t>
  </si>
  <si>
    <t xml:space="preserve">MSTR0S   </t>
  </si>
  <si>
    <t>STRIP, STEAM INDICATOR</t>
  </si>
  <si>
    <t xml:space="preserve">MO10SB   </t>
  </si>
  <si>
    <t>SURGICAL BLADE (STERILE) SIZE 10 STAINLESS STEEL</t>
  </si>
  <si>
    <t>MO11SB</t>
  </si>
  <si>
    <t xml:space="preserve">MO12SB   </t>
  </si>
  <si>
    <t>SURGICAL BLADE (STERILE)SIZE 12 STAINLESS STEEL</t>
  </si>
  <si>
    <t xml:space="preserve">MO15SB  </t>
  </si>
  <si>
    <t xml:space="preserve">MO20SB   </t>
  </si>
  <si>
    <t>SURGICAL BLADE (STERILE)SIZE 20 STAINLESS STEEL</t>
  </si>
  <si>
    <t xml:space="preserve">MO21SB   </t>
  </si>
  <si>
    <t>SURGICAL BLADE (STERILE)SIZE 21 STAINLESS STEEL</t>
  </si>
  <si>
    <t xml:space="preserve">MO22SB   </t>
  </si>
  <si>
    <t>SURGICAL BLADE (STERILE)SIZE 22 STAINLESS STEEL</t>
  </si>
  <si>
    <t xml:space="preserve">MO23SB   </t>
  </si>
  <si>
    <t>SURGICAL BLADE (STERILE)SIZE 23 STAINLESS STEEL</t>
  </si>
  <si>
    <t xml:space="preserve">MO24SB  </t>
  </si>
  <si>
    <t xml:space="preserve">M0SCB  </t>
  </si>
  <si>
    <t xml:space="preserve">M75AT   </t>
  </si>
  <si>
    <t xml:space="preserve">M3DS     </t>
  </si>
  <si>
    <t>SYRINGE, DISPOSABLE LEUR (NAKED) 3 MLS</t>
  </si>
  <si>
    <t xml:space="preserve">M20DS    </t>
  </si>
  <si>
    <t xml:space="preserve">SYRINGES DISPOSABLE LEUR (NAKED) 20MLS </t>
  </si>
  <si>
    <t xml:space="preserve">M60DS    </t>
  </si>
  <si>
    <t>SYRINGE, DISPOSABLE LEUR (NAKED) 60 MLS</t>
  </si>
  <si>
    <t>SYRINGE, INSULIN U-100 WITH NEEDLE 26G X 12", 1ML</t>
  </si>
  <si>
    <t xml:space="preserve">M1IS  </t>
  </si>
  <si>
    <t xml:space="preserve">M10DS   </t>
  </si>
  <si>
    <t xml:space="preserve">M5DS     </t>
  </si>
  <si>
    <t xml:space="preserve">MC60DS  </t>
  </si>
  <si>
    <t xml:space="preserve">M75ZN3  </t>
  </si>
  <si>
    <t xml:space="preserve">M0DT     </t>
  </si>
  <si>
    <t>THERMOMETERS, DIGITAL, DISPOSABLE</t>
  </si>
  <si>
    <t>THERMOMETERS, DIGITAL, REUSABLE</t>
  </si>
  <si>
    <t xml:space="preserve">ROP62A     </t>
  </si>
  <si>
    <t xml:space="preserve">RENV14   </t>
  </si>
  <si>
    <t>RADIOGRAPHY ENVELOPE 17.5" X 14.5" (500 ENVELOPES)</t>
  </si>
  <si>
    <t xml:space="preserve">SU-KITR     </t>
  </si>
  <si>
    <t>SUTURE REMOVAL KIT</t>
  </si>
  <si>
    <t>SU-W9320</t>
  </si>
  <si>
    <t xml:space="preserve">SU-802T  </t>
  </si>
  <si>
    <t>0 CHROMIC CATGUT ON 40MM 12 CIRCLE ROUND BODIED NEEDLE</t>
  </si>
  <si>
    <t xml:space="preserve">SU-812H  </t>
  </si>
  <si>
    <t>0 CHROMIC CATGUT ON 35MM 12 CIRCLE ROUND BODIED NEEDLE</t>
  </si>
  <si>
    <t xml:space="preserve">SU-W486  </t>
  </si>
  <si>
    <t>0 MONOFILAMENT POLYPROPLYNENE, 1M ON 35MM 12 CIRCLE TAPERCUT NEEDLE</t>
  </si>
  <si>
    <t xml:space="preserve">SU-W739  </t>
  </si>
  <si>
    <t>0 MONOFILAMENT POLYAMIDE 1.5M LOOP ON 30MM 12 CIRCLE ROUND BODIED NEEDLE</t>
  </si>
  <si>
    <t xml:space="preserve">SU-854T  </t>
  </si>
  <si>
    <t>0 PLAIN CATGUT ON 40MM 12 CIRCLE ROUND BODIED NEEDLE</t>
  </si>
  <si>
    <t xml:space="preserve">SU-W9213 </t>
  </si>
  <si>
    <t>1 BRAIDED, COATED POLYGLACTIN ON 30MM 12 CIRCLE ROUND BODIED NEEDLE</t>
  </si>
  <si>
    <t xml:space="preserve">SU-W9231 </t>
  </si>
  <si>
    <t>1 BRAIDED, COATED POLYGLACTIN ON 40MM 12 CIRCLE ROUND BODIED NEEDLE</t>
  </si>
  <si>
    <t xml:space="preserve">SU-W9373 </t>
  </si>
  <si>
    <t>1 BRAIDED, COATED POLYGLACTIN ON 40MM 12 CIRCLE TAPERCUT HEAVY NEEDLE</t>
  </si>
  <si>
    <t xml:space="preserve">SU-W9377 </t>
  </si>
  <si>
    <t>1 BRAIDED, COATED POLYGLACTIN ON 45MM 12 CIRCLE TAPERCUT HEAVY NEEDLE</t>
  </si>
  <si>
    <t xml:space="preserve">SU-W9421 </t>
  </si>
  <si>
    <t>1 BRAIDED, COATED POLYGLACTIN ON 40MM 12 CIRCLE REVERSE CUTTING NEEDLE</t>
  </si>
  <si>
    <t xml:space="preserve">SU-803T  </t>
  </si>
  <si>
    <t>1 CHROMIC CATGUT ON 40MM 12 CIRCLE ROUND BODIED NEEDLE</t>
  </si>
  <si>
    <t xml:space="preserve">SU-905T  </t>
  </si>
  <si>
    <t>1 CHROMIC CATGUT ON 35MM 12 CIRCLE ROUND BODIED NEEDLE</t>
  </si>
  <si>
    <t xml:space="preserve">SU-G129T </t>
  </si>
  <si>
    <t>1 CHROMIC CATGUT ON 35MM 12 CIRCLE ROUND BODIED NEEDLE (INTESTINAL)</t>
  </si>
  <si>
    <t xml:space="preserve">SU-W2989 </t>
  </si>
  <si>
    <t>1 MONOFILAMENT POLYPROPLYLENE ON 50MM CURVED CUTTING NEEDLE</t>
  </si>
  <si>
    <t xml:space="preserve">SU-W742  </t>
  </si>
  <si>
    <t>1 MONOFILAMENT POLYPROPLYLENE, 1M ON 40MM 12 CIRCLE ROUND BODIED NEEDLE</t>
  </si>
  <si>
    <t xml:space="preserve">SU-855T  </t>
  </si>
  <si>
    <t>1 PLAIN CATGUT ON 35MM 12 CIRCLE ROUND BODIED NEEDLE</t>
  </si>
  <si>
    <t>SU-W9286T</t>
  </si>
  <si>
    <t>1 POLYDIOXANONE ON 23MM 12 CIRCLE REVERSE CUTTING HEAVY NEEDLE</t>
  </si>
  <si>
    <t xml:space="preserve">SU-W1740 </t>
  </si>
  <si>
    <t xml:space="preserve">SU-814H  </t>
  </si>
  <si>
    <t>2 CHROMIC CATGUT ON 35MM 12 CIRCLE ROUND BODIED NEEDLE</t>
  </si>
  <si>
    <t xml:space="preserve">SU-W9121 </t>
  </si>
  <si>
    <t xml:space="preserve">SU-W9136 </t>
  </si>
  <si>
    <t>SU-W9527T</t>
  </si>
  <si>
    <t xml:space="preserve">SU-W9962 </t>
  </si>
  <si>
    <t xml:space="preserve">SU-811T  </t>
  </si>
  <si>
    <t>SU-S113SH</t>
  </si>
  <si>
    <t>SU-W1626T</t>
  </si>
  <si>
    <t xml:space="preserve">SU-W295 </t>
  </si>
  <si>
    <t>SU-W8689</t>
  </si>
  <si>
    <t xml:space="preserve">SU-843H  </t>
  </si>
  <si>
    <t xml:space="preserve">SU-G323T </t>
  </si>
  <si>
    <t xml:space="preserve">SU-S103SH   </t>
  </si>
  <si>
    <t xml:space="preserve">SU-W193  </t>
  </si>
  <si>
    <t>SU-W2512T</t>
  </si>
  <si>
    <t xml:space="preserve">SU-W333  </t>
  </si>
  <si>
    <t xml:space="preserve">SU-W667H </t>
  </si>
  <si>
    <t xml:space="preserve">SU-W9130 </t>
  </si>
  <si>
    <t>SU-W9521T</t>
  </si>
  <si>
    <t>SU-W9837T</t>
  </si>
  <si>
    <t>SU-XYG163</t>
  </si>
  <si>
    <t>SU-XYG182</t>
  </si>
  <si>
    <t>SU-W1857T</t>
  </si>
  <si>
    <t xml:space="preserve">SU-W8522 </t>
  </si>
  <si>
    <t>SU-W8880T</t>
  </si>
  <si>
    <t>SU-S102SH</t>
  </si>
  <si>
    <t>SU-W9837H</t>
  </si>
  <si>
    <t xml:space="preserve">SU-W202  </t>
  </si>
  <si>
    <t xml:space="preserve">SU-W328  </t>
  </si>
  <si>
    <t>SU-W9836T</t>
  </si>
  <si>
    <t xml:space="preserve">SU-G121H </t>
  </si>
  <si>
    <t>SU-W9836H</t>
  </si>
  <si>
    <t xml:space="preserve">SU-W319  </t>
  </si>
  <si>
    <t>SU-W8007T</t>
  </si>
  <si>
    <t>SU-W8020T</t>
  </si>
  <si>
    <t>SU-W8877T</t>
  </si>
  <si>
    <t xml:space="preserve">SU-H819T </t>
  </si>
  <si>
    <t xml:space="preserve">SU-W9939 </t>
  </si>
  <si>
    <t xml:space="preserve">SU-W524  </t>
  </si>
  <si>
    <t xml:space="preserve">SU-W426T </t>
  </si>
  <si>
    <t xml:space="preserve">SU-W1618T      </t>
  </si>
  <si>
    <t>SU-W8874T</t>
  </si>
  <si>
    <t xml:space="preserve">SU-RS21  </t>
  </si>
  <si>
    <t>5MM BRAIDED POLYESTER TAPE, WHITE ON 48MM 12 CIRCLE ROUND BODIED HEAVY DOUBLE NEEDLE</t>
  </si>
  <si>
    <t xml:space="preserve">SU-RS22 </t>
  </si>
  <si>
    <t xml:space="preserve">SU-W810  </t>
  </si>
  <si>
    <t xml:space="preserve">BONE WAX     </t>
  </si>
  <si>
    <t xml:space="preserve">SU-W277  </t>
  </si>
  <si>
    <t>NYLON TAPE 6MM X 70CM</t>
  </si>
  <si>
    <t xml:space="preserve">SU-PMS3  </t>
  </si>
  <si>
    <t xml:space="preserve">POLYPROPLYLENE MESH 6CMX 11CM </t>
  </si>
  <si>
    <t xml:space="preserve">M0OT    </t>
  </si>
  <si>
    <t xml:space="preserve">MTRA0A   </t>
  </si>
  <si>
    <t xml:space="preserve">TRACTION KIT, SKIN (ADHESIVE) ADULT </t>
  </si>
  <si>
    <t xml:space="preserve">MTRA0P   </t>
  </si>
  <si>
    <t>TRACTION KIT, SKIN (ADHESIVE) PAED</t>
  </si>
  <si>
    <t xml:space="preserve">MTRAYB   </t>
  </si>
  <si>
    <t>TRAY, BIOPSY, BONE MARROW 16G X 34 NED</t>
  </si>
  <si>
    <t xml:space="preserve">MTRAYA  </t>
  </si>
  <si>
    <t xml:space="preserve">MTRAYI  </t>
  </si>
  <si>
    <t xml:space="preserve">MTRAYP   </t>
  </si>
  <si>
    <t>TRAY, LUMBAR PUNCTURE (PAED) DISPOSABLE STERILE</t>
  </si>
  <si>
    <t xml:space="preserve">MTUB75E </t>
  </si>
  <si>
    <t xml:space="preserve">MTUB7E   </t>
  </si>
  <si>
    <t xml:space="preserve">TUBE, ENDOTRACHAEL (CUFFED) 7MM (STERILE) </t>
  </si>
  <si>
    <t xml:space="preserve">MTUB8E   </t>
  </si>
  <si>
    <t xml:space="preserve">TUBE, ENDOTRACHAEL (CUFFED) 8MM (STERILE)  </t>
  </si>
  <si>
    <t xml:space="preserve">MTUB10N  </t>
  </si>
  <si>
    <t>TUBE, NASOGASTRIC FEEDING, STERILE 10FR (RYLES TUBE)</t>
  </si>
  <si>
    <t xml:space="preserve">MTUB12N  </t>
  </si>
  <si>
    <t>TUBE, NASOGASTRIC FEEDING, STERILE 12FR (RYLES TUBE)</t>
  </si>
  <si>
    <t xml:space="preserve">MTUB14N  </t>
  </si>
  <si>
    <t>TUBE, NASOGASTRIC FEEDING, STERILE 14FR (RYLES TUBE)</t>
  </si>
  <si>
    <t xml:space="preserve">MTUB16N  </t>
  </si>
  <si>
    <t>TUBE, NASOGASTRIC FEEDING, STERILE 16FR (RYLES TUBE)</t>
  </si>
  <si>
    <t xml:space="preserve">MTUB18N  </t>
  </si>
  <si>
    <t>TUBE, NASOGASTRIC FEEDING, STERILE 18FR (RYLES TUBE)</t>
  </si>
  <si>
    <t xml:space="preserve">MTUB20N  </t>
  </si>
  <si>
    <t>TUBE, NASOGASTRIC FEEDING, STERILE 20FR (RYLES TUBE)</t>
  </si>
  <si>
    <t xml:space="preserve">MTUB5N  </t>
  </si>
  <si>
    <t xml:space="preserve">MTUB6N   </t>
  </si>
  <si>
    <t>TUBE, NASOGASTRIC FEEDING, STERILE 6FR (RYLES TUBE)</t>
  </si>
  <si>
    <t xml:space="preserve">MTUB8N   </t>
  </si>
  <si>
    <t>TUBE, NASOGASTRIC FEEDING, STERILE 8FR (RYLES TUBE)</t>
  </si>
  <si>
    <t xml:space="preserve">M0UBA    </t>
  </si>
  <si>
    <t>URINE BAG, ADULT, COLLECTION WITH ANTI-REFLUX VALVE (2000ML) (STERILE)</t>
  </si>
  <si>
    <t xml:space="preserve">M0UBP    </t>
  </si>
  <si>
    <t>URINE BAG, PAED, COLLECTION WITH ANTI-REFLUX VALVE (STERILE)</t>
  </si>
  <si>
    <t xml:space="preserve">MWRAP12  </t>
  </si>
  <si>
    <t>WRAP, STERILIZATION 12X12</t>
  </si>
  <si>
    <t xml:space="preserve">MWRAP18  </t>
  </si>
  <si>
    <t>WRAP, STERILIZATION 18X18</t>
  </si>
  <si>
    <t xml:space="preserve">MWRAP24  </t>
  </si>
  <si>
    <t>WRAP, STERILIZATION 24X24</t>
  </si>
  <si>
    <t xml:space="preserve">MWRAP30  </t>
  </si>
  <si>
    <t>WRAP, STERILIZATION 30X30</t>
  </si>
  <si>
    <t xml:space="preserve">MWRAP36  </t>
  </si>
  <si>
    <t>WRAP, STERILIZATION 36X36</t>
  </si>
  <si>
    <t xml:space="preserve">MWRAP40  </t>
  </si>
  <si>
    <t>WRAP, STERILIZATION 40X40</t>
  </si>
  <si>
    <t xml:space="preserve">MWRAP48  </t>
  </si>
  <si>
    <t>WRAP, STERILIZATION 48X48</t>
  </si>
  <si>
    <t xml:space="preserve">MWRAP54 </t>
  </si>
  <si>
    <t xml:space="preserve">MWRAP72 </t>
  </si>
  <si>
    <t xml:space="preserve">M75ZN    </t>
  </si>
  <si>
    <t>ZINC OXIDE STRAPPING B.P.C. SELF-ADHESIVE TAPE, 75MM X 5M</t>
  </si>
  <si>
    <t xml:space="preserve">INPS100A  </t>
  </si>
  <si>
    <t xml:space="preserve">INS100A   </t>
  </si>
  <si>
    <t xml:space="preserve">NPH100A   </t>
  </si>
  <si>
    <t xml:space="preserve">RBA     </t>
  </si>
  <si>
    <t xml:space="preserve">RBAP    </t>
  </si>
  <si>
    <t xml:space="preserve">RDR     </t>
  </si>
  <si>
    <t xml:space="preserve">RMAM30F </t>
  </si>
  <si>
    <t xml:space="preserve">RREG24BF </t>
  </si>
  <si>
    <t>FILM, REGULAR 18 X 24CM (100 FILM) (BLUE SENSITIVE)</t>
  </si>
  <si>
    <t xml:space="preserve">RREG24GF </t>
  </si>
  <si>
    <t>FILM, REGULAR 18 X 24CM (100 FILM) (GREEN SENSITIVE)</t>
  </si>
  <si>
    <t>RREG25BF</t>
  </si>
  <si>
    <t xml:space="preserve">RREG28BF </t>
  </si>
  <si>
    <t>FILM, REGULAR 28 X 35CM (100 FILM) (BLUE SENSITIVE)</t>
  </si>
  <si>
    <t xml:space="preserve">RREG28GF </t>
  </si>
  <si>
    <t>FILM, REGULAR 28 X 35CM (100 FILM) (GREEN SENSITIVE)</t>
  </si>
  <si>
    <t>RREG30BF</t>
  </si>
  <si>
    <t>RREG30GF</t>
  </si>
  <si>
    <t>RREG31BF</t>
  </si>
  <si>
    <t xml:space="preserve">RREG36BF </t>
  </si>
  <si>
    <t>FILM, REGULAR 35 X 35CM (100 FILM) (BLUE SENSITIVE)</t>
  </si>
  <si>
    <t xml:space="preserve">RREG36GF </t>
  </si>
  <si>
    <t>FILM, REGULAR 35 X 35CM (100 FILM) (GREEN SENSITIVE)</t>
  </si>
  <si>
    <t xml:space="preserve">RREG43BF </t>
  </si>
  <si>
    <t>FILM, REGULAR 18 X 43CM (100 FILM) (BLUE SENSITIVE)</t>
  </si>
  <si>
    <t>RREG43GF</t>
  </si>
  <si>
    <t xml:space="preserve">RREG44BF </t>
  </si>
  <si>
    <t>FILM, REGULAR 35 X 43CM (100 FILM) (BLUE SENSITIVE)</t>
  </si>
  <si>
    <t xml:space="preserve">RREG44GF </t>
  </si>
  <si>
    <t>FILM, REGULAR 35 X 43CM (100 FILM) (GREEN SENSITIVE)</t>
  </si>
  <si>
    <t xml:space="preserve">RFR      </t>
  </si>
  <si>
    <t>IOPROMIDE 62%, 50ML VIAL</t>
  </si>
  <si>
    <t>2/0 BRAIDED, COATED POLYGLACTIN ON 25MM 12 CIRCLE ROUND BODIED NEEDLE</t>
  </si>
  <si>
    <t>2/0 BRAIDED, COATED POLYGLACTIN ON 30MM 12 CIRCLE ROUND BODIED NEEDLE</t>
  </si>
  <si>
    <t>2/0 BRAIDED, COATED POLYGLACTIN ON 26MM CURVED CUTTING NEEDLE</t>
  </si>
  <si>
    <t>10/0 MONOFILAMENT POLYAMIDE ON 6MM SPATULA CURVED DOUBLE NEEDLE -DIAMETER 150 MICRONS</t>
  </si>
  <si>
    <t>2/0 BRAIDED, COATED POLYGLACTIN, FAST ABSORBING ON 35MM 12 CIRCLE TAPER CUT NEEDLE</t>
  </si>
  <si>
    <t>2/0 CHROMIC CATGUT ON 35MM 12 CIRCLE ROUND BODIED NEEDLE</t>
  </si>
  <si>
    <t>2/0 CHROMIC CATGUT 1.5M LENGTHS</t>
  </si>
  <si>
    <t>2/0 MONOFILAMENT POLYAMIDE ON 26MM CURVED REVERSE CUTTING NEEDLE</t>
  </si>
  <si>
    <t>2/0 PLAIN CATGUT ON 35MM 12 CIRCLE ROUND BODIED NEEDLE</t>
  </si>
  <si>
    <t>2/0 PLAIN CATGUT ON 24MM CURVED REVERSE CUTTING NEEDLE</t>
  </si>
  <si>
    <t>2/0 PLAIN CATGUT - 1.5M LENGTHS</t>
  </si>
  <si>
    <t>2/0 SILK - 1.8M LENGTHS</t>
  </si>
  <si>
    <t>2/0 SILK ON 26MM CURVED REVERSE CUTTING NEEDLE</t>
  </si>
  <si>
    <t>2/0 SILK ON 30MM 12 CIRCLE ROUND BODIED NEEDLE</t>
  </si>
  <si>
    <t>2/0 SILK ON 35MM CURVED REVERSE CUTTING NEEDLE</t>
  </si>
  <si>
    <t>3/0 BRAIDED, COATED POLYGLACTIN ON 30MM 12 CIRCLE ROUND BODIED NEEDLE</t>
  </si>
  <si>
    <t>3/0 BRAIDED, COATED POLYGLACTIN ON 26MM CURVED CUTTING PLASTIC SURGERY NEEDLE</t>
  </si>
  <si>
    <t>3/0 BRAIDED, COATED POLYGLACTIN ON 19MM CURVED CUTTING NEEDLE</t>
  </si>
  <si>
    <t>3/0 CHROMIC CATGUT ON 30MM 12 CIRCLE ROUND BODIED NEEDLE (INTESTINAL)</t>
  </si>
  <si>
    <t>3/0 CHROMIC CATGUT ON 20MM 12 CIRCLE ROUND BODIED NEEDLE (INTESTINAL)</t>
  </si>
  <si>
    <t>3/0 MONOFILAMENT POLYAMIDE ON 25MM CURVED REVERSE CUTTING NEEDLE</t>
  </si>
  <si>
    <t>3/0 MONOFILAMENT POLYPROPLYLENE ON 25MM 12 CIRCLE ROUND BODIES DOUBLE NEEDLE</t>
  </si>
  <si>
    <t>3/0 MONOFILAMENT POLYPROPLYLENE ON 25MM CURVED CUTTING PLASTIC SURGERY NEEDLE</t>
  </si>
  <si>
    <t>3/0 PLAIN CATGUT - 1.5M LENGTHS</t>
  </si>
  <si>
    <t>3/0 PLAIN CATGUT ON 20MM CURVED REVERSE CUTTING NEEDLE</t>
  </si>
  <si>
    <t>3/0 SILK - 17 X 45CM LENGTHS</t>
  </si>
  <si>
    <t>3/0 SILK ON 26MM CURVED REVERSE CUTTING NEEDLE</t>
  </si>
  <si>
    <t>4/0 BRAIDED, COATED POLYGLACTIN ON 19MM CURVED CUTTING NEEDLE</t>
  </si>
  <si>
    <t>4/0 CHROMIC CATGUT ON 25MM 12 CIRCLE ROUND BODIED NEEDLE (INTESTINAL)</t>
  </si>
  <si>
    <t>4/0 CHROMIC CATGUT ON CUTTING NEEDLE</t>
  </si>
  <si>
    <t>4/0 MONOFILAMENT POLYAMIDE ON 19MM CURVED REVERSE CUTTING NEEDLE</t>
  </si>
  <si>
    <t>4/0 MONOFILAMENT POLYPROPLYLENE ON 16MM CURVED CUTTING PLASTIC SURGERY NEEDLE</t>
  </si>
  <si>
    <t>4/0 MONOFILAMENT POLYPROPLYLENE ON 25MM CURVED CUTTING PLASTIC SURGERY NEEDLE</t>
  </si>
  <si>
    <t>4/0 MONOFILAMENT POLYPROPLYLENE ON 19MM CURVED CUTTING PLASTIC SURGERY NEEDLE</t>
  </si>
  <si>
    <t>4/0 PLAIN CATGUT ON 20MM CURVED REVERSE CUTTING NEEDLE</t>
  </si>
  <si>
    <t>4/0 POLYGLACTIN 910 - RAPID ABSORBING ON 45MM STRAIGHT CUTTING NEEDLE</t>
  </si>
  <si>
    <t>4/0 SILK ON 17MM 12 CIRCLE REVERSE CUTTING NEEDLE</t>
  </si>
  <si>
    <t>4/O MONOFILAMENT POLYAMIDE ON 26MM CURVED REVERSE CUTTING NEEDLE</t>
  </si>
  <si>
    <t xml:space="preserve">5/0 MONOFILAMENT POLYAMIDE ON 19MM, CURVED REVERSE CUTTING PLASTIC SURGERY NEEDLE </t>
  </si>
  <si>
    <t>5/0 MONOFILAMENT POLYPROPLYLENE ON 16MM CURVED CUTTING PLASTIC SURGERY NEEDLE</t>
  </si>
  <si>
    <t>ADENOSINE 3MGML, 2ML INJ</t>
  </si>
  <si>
    <t>PHYSICIANS PHARMACEUTICALS LTD</t>
  </si>
  <si>
    <t xml:space="preserve">BECLATE  250              </t>
  </si>
  <si>
    <t>1 UNIT</t>
  </si>
  <si>
    <t xml:space="preserve">CIPLA </t>
  </si>
  <si>
    <t>BP, CURRENTLY ON TENDER</t>
  </si>
  <si>
    <t>SUNNY PHARMA LIMITED</t>
  </si>
  <si>
    <t>INDIA</t>
  </si>
  <si>
    <t>1 X 100</t>
  </si>
  <si>
    <t>KNOX PHARMACEUTICALS</t>
  </si>
  <si>
    <t>GENERIC</t>
  </si>
  <si>
    <t>SANDOX</t>
  </si>
  <si>
    <t>BP</t>
  </si>
  <si>
    <t>100 X 1 ML</t>
  </si>
  <si>
    <t>STEROP</t>
  </si>
  <si>
    <t>BELGIUM</t>
  </si>
  <si>
    <t xml:space="preserve">PET100A  </t>
  </si>
  <si>
    <t>10/BOX</t>
  </si>
  <si>
    <t>A.A. LAQUIS LTD</t>
  </si>
  <si>
    <t>10/BAG</t>
  </si>
  <si>
    <t xml:space="preserve">PADS, INCONTINENT     </t>
  </si>
  <si>
    <t>PLASTER OF PARIS (P.O.P) BANDAGES TOPICAL 6" X 2.7M</t>
  </si>
  <si>
    <t>0 BRAIDED, COATED POLYGLACTIN ON 40MM 12 CIRCLE REVERSE CUTTING NEEDLE</t>
  </si>
  <si>
    <t xml:space="preserve">1X500ML     </t>
  </si>
  <si>
    <t>2B1323Q ORDER MULTIPLES OF 24</t>
  </si>
  <si>
    <t>No.</t>
  </si>
  <si>
    <t xml:space="preserve">APRON, PLASTIC, DISPOSABLE </t>
  </si>
  <si>
    <t xml:space="preserve">BRUSH, SURGICAL SCRUB OR SPONGE WITH EMOLLIENT AND NAIL CLEANER </t>
  </si>
  <si>
    <t xml:space="preserve">IDENTIFICATION BAND, PAED WITH INSERT OR WRITE-ON (BLUE) </t>
  </si>
  <si>
    <t>SURGICAL BLADE (STERILE) SIZE 11 STAINLESS STEEL</t>
  </si>
  <si>
    <t>2/0 MONOFILAMENT POLYPROPLYLENE ON 40MM EXTRA CUTTING CURVED NEEDLE</t>
  </si>
  <si>
    <t>5MM BRAIDED POLYESTER TAPE, WHITE ON 65MM 12 CIRCLE BLUND POINT HEAVY DOUBLE NEEDLE</t>
  </si>
  <si>
    <t xml:space="preserve">CATHETER, URINARY BALLOON 12FR, STERILE 2 WAY, (5ML) EQUIVALENT TO FOLEY (LATEX FREE) </t>
  </si>
  <si>
    <t>CATHETER, URINARY BALLOON 18FR, STERILE 2 WAY (5ML) EQUIVALENT TO FOLEY (LATEX FREE)</t>
  </si>
  <si>
    <t>CATHETER, URINARY BALLOON 20FR, STERILE 2 WAY (5ML) EQUIVALENT TO FOLEY (LATEX FREE)</t>
  </si>
  <si>
    <t>COLLAR, CERVICAL, ECONOMY (LARGE) HIGH DENSITY</t>
  </si>
  <si>
    <t xml:space="preserve">COLLAR, CERVICAL, ECONOMY (LARGE) LOW DENSITY </t>
  </si>
  <si>
    <t>COLOSTOMY BAG, 1 34", PAED COMPLETE WITH OPEN END</t>
  </si>
  <si>
    <t>GAUZE BANDAGES, NON-STERILE 3" X 4M</t>
  </si>
  <si>
    <t>IDENTIFICATION BAND, ADULT WITH INSERT OR WRITE-ON</t>
  </si>
  <si>
    <t>IDENTIFICATION BAND, PAED WITH INSERT OR WRITE-ON (PINK)</t>
  </si>
  <si>
    <t xml:space="preserve">MASK, OXYGEN WITH TUBING (PAED) </t>
  </si>
  <si>
    <t xml:space="preserve">METERS, PEAK FLOW     </t>
  </si>
  <si>
    <t>POUCHES, STERILIZATION SELFSEAL PEEL 13" X 18"</t>
  </si>
  <si>
    <t>SURGICAL BLADE (STERILE)SIZE 15 STAINLESS STEEL</t>
  </si>
  <si>
    <t>SURGICAL BLADE (STERILE)SIZE 24 STAINLESS STEEL</t>
  </si>
  <si>
    <t>THERMOMETERS, ORAL, DUAL TEMP, CENTIGRADE &amp; FAHRENHEIT, DISPOSABLE</t>
  </si>
  <si>
    <t>THERMOMETERS, ORAL, DUAL TEMP, CENTIGRADE &amp; FAHRENHEIT, REUSABLE</t>
  </si>
  <si>
    <t>TUBE, ENDOTRACHAEL (CUFFED) 7.5MM (STERILE)</t>
  </si>
  <si>
    <t>WRAP, STERILIZATION 54X54</t>
  </si>
  <si>
    <t>WRAP, STERILIZATION 54X72</t>
  </si>
  <si>
    <t xml:space="preserve">BENZHEXOL 5MG TAB  </t>
  </si>
  <si>
    <t xml:space="preserve">CONTROL LOW    </t>
  </si>
  <si>
    <t>AMITRIPTYLINE 25MG TAB</t>
  </si>
  <si>
    <t>AMITRIPTYLINE 50MG TAB</t>
  </si>
  <si>
    <t>BENZHEXOL 2MG TAB</t>
  </si>
  <si>
    <t>CARVEDILOL 12.5MG TAB</t>
  </si>
  <si>
    <t>IPRATROPIUM BROMIDE 250M CGML NEBULISING SOLUTION</t>
  </si>
  <si>
    <t xml:space="preserve">OLANZAPINE 5MG TAB  </t>
  </si>
  <si>
    <t>CLINDAMYCIN 300MG TAB</t>
  </si>
  <si>
    <t>DIMENHYDRINATE 50MG TAB</t>
  </si>
  <si>
    <t>GLIBENCLAMIDE 2.5MG (GLYBURIDE) TAB</t>
  </si>
  <si>
    <t xml:space="preserve">HYDRALAZINE 25MG TAB   </t>
  </si>
  <si>
    <t>ISOSORBIDE DINITRATE 10M</t>
  </si>
  <si>
    <t>PROCHLORPERAZINE 5MG TAB</t>
  </si>
  <si>
    <t xml:space="preserve">TERAZOSIN 5MG TAB     </t>
  </si>
  <si>
    <t>TRIFLUOPERAZINE 2MG TAB</t>
  </si>
  <si>
    <t>TRIFLUOPERAZINE 5MG TAB</t>
  </si>
  <si>
    <t>HYDROCORTISONE 1% TOPICAL CREAM 15GM TUBE</t>
  </si>
  <si>
    <t>HYDROCORTISONE 1% TOPICAL OINTMENT 15GM TUBE</t>
  </si>
  <si>
    <t>IBUPROFEN SUSP.100MG5ML</t>
  </si>
  <si>
    <t>PARACETAMOL 120MG5ML LIQUID (150ML BOTT)</t>
  </si>
  <si>
    <t xml:space="preserve">FERROUS SALT 44MG IRON5ML SUSP (1000ML BOTT) </t>
  </si>
  <si>
    <t>BECLOMETHASONE 50MCG NASAL SPRAY (200 DOSES) CFC FREE</t>
  </si>
  <si>
    <t>BETAMETHASONE 0.1% EYEEARNOSE DROPS (10ML BOTT)</t>
  </si>
  <si>
    <t>ALPHA CALCITRIOL 0.25MCG</t>
  </si>
  <si>
    <t>AMPICILLIN 500MG INJ. USP</t>
  </si>
  <si>
    <t>ANTI-D(RHO) IMMUNOGLOBULIN 250 MCG 1250 IU</t>
  </si>
  <si>
    <t>ATORVASTATIN 10MG TAB</t>
  </si>
  <si>
    <t>ATORVASTATIN 20MG TAB</t>
  </si>
  <si>
    <t>BAGS, DISPENSING PLASTIC RESEALABLE ZIPLOCK, 80*120MM*.002MIL THK</t>
  </si>
  <si>
    <t>BECLOMETHASONE ORAL 50MCGDOSE INH (200 DOSES) CFC FREE</t>
  </si>
  <si>
    <t xml:space="preserve">BENZTROPINE 2MG TAB  </t>
  </si>
  <si>
    <t>BISACODYL 10MG SUPP (ADULT)</t>
  </si>
  <si>
    <t>IRON SUCROSE 20MGML INJ</t>
  </si>
  <si>
    <t>I .V. CANNULA SIZE 22G x 1"</t>
  </si>
  <si>
    <t>IMIDAZOLE VAGINAL CREAM</t>
  </si>
  <si>
    <t xml:space="preserve">IODINE POVIDINE SURGICAL SCRUB 7.5%, 1000ML </t>
  </si>
  <si>
    <t>BANDAGES, CREPE B.P. 3" X 4.5M</t>
  </si>
  <si>
    <t>DISPENSING PLASTIC VIALS 50ML AMBER   VIAL</t>
  </si>
  <si>
    <t>ENOXAPARIN 20MG (2000U)</t>
  </si>
  <si>
    <t xml:space="preserve">GLYCERIN 1 GM SUPPOSITORY </t>
  </si>
  <si>
    <t>I.V. CANNULA SIZE 14G</t>
  </si>
  <si>
    <t>IMIDAZOLE VAGINAL PESSARY WITH APPLICATOR</t>
  </si>
  <si>
    <t>IMPREGNATED BACTERIAL DRESSING 10X10CM</t>
  </si>
  <si>
    <t xml:space="preserve">IODINE-POVIDINE 10% SOLUTION (5000ML BOTT) </t>
  </si>
  <si>
    <t>LEVOTHYROXINE 0.1MG TAB</t>
  </si>
  <si>
    <t>LOW STRENGTH MONOPHASIC ORAL CONTRACEPTIVE WITH ESTRADIOL 30MCG</t>
  </si>
  <si>
    <t xml:space="preserve">PETHIDINE 50MG TAB     </t>
  </si>
  <si>
    <t>SURGICAL CAP (BOUFFANT) 21" DISPOSABLE</t>
  </si>
  <si>
    <t xml:space="preserve">ABSORBENT COTTON GAUZE B.P. ROLLS (40'SX40'S) 12X8' OR 12X15 ' OR 19X15' MESH (PLEASE SPECIFY MESH) </t>
  </si>
  <si>
    <t xml:space="preserve">BANDAGES, CREPE B.P. 6" X 4.5M </t>
  </si>
  <si>
    <t>BARIUM SULPHATE (12 oz CUPS)</t>
  </si>
  <si>
    <t>BARIUM SULPHATE (PREPACKAGED BAGS)</t>
  </si>
  <si>
    <t>BLADES, WOODEN TONGUE (STERILE) INDIVIDUALLY WRAPPED</t>
  </si>
  <si>
    <t>BLOOD ADMINISTRATION GIVING SETS, STRAIGHT</t>
  </si>
  <si>
    <t>BRIEF, DISPOSABLE (ADULT ) LARGE</t>
  </si>
  <si>
    <t>CANNULA, NASAL, ADULT (WITH TUBING)</t>
  </si>
  <si>
    <t>CEFUROXIME 125MG5ML SUSP</t>
  </si>
  <si>
    <t>CIS-ATRACURIUM 2MGML, 2.5ML      AMP</t>
  </si>
  <si>
    <t>COLOSTOMY BAG, 2-2 12" STOMA ADULT, COMPLETE WITH OPEN END</t>
  </si>
  <si>
    <t>CO-TRIMOXAZOLE 8016MG I.V. INJ 5ML AMP</t>
  </si>
  <si>
    <t>DEVELOPERREPLENISHER</t>
  </si>
  <si>
    <t>DISPENSING PLASTIC BOTTLES 150MM AMBER, CHILD RESISTANT</t>
  </si>
  <si>
    <t>DISPENSING PLASTIC VIALS 25ML AMBER VIAL</t>
  </si>
  <si>
    <t>DISPENSING PLASTIC VIALS 90ML AMBER VIAL</t>
  </si>
  <si>
    <t>DISPOSABLE NEEDLES STERILE 18G-1 12"</t>
  </si>
  <si>
    <t>DISPOSABLE NEEDLES STERILE 23G-58"</t>
  </si>
  <si>
    <t>DISPOSABLE NEEDLES STERILE 25G-58"</t>
  </si>
  <si>
    <t>ENOXAPARIN 60MG (6000U)</t>
  </si>
  <si>
    <t>ERGOMETRINE MALEATE 0.5M GML INJ 1ML AMP</t>
  </si>
  <si>
    <t>ERYTHROMYCIN 0.5% OPTH. OINTMENT (3.5GM TUBE)</t>
  </si>
  <si>
    <t>FILM, MAMMOGRAPHY 24 X 30CM (100 FILM)</t>
  </si>
  <si>
    <t>FILM, REGULAR 18 X 43CM (100 FILM) (GREEN SENSITIVE)</t>
  </si>
  <si>
    <t>FILM, REGULAR 20 X 25CM (100 FILM) (BLUE SENSITIVE)</t>
  </si>
  <si>
    <t>FILM, REGULAR 24 X 30CM (100 FILM) (BLUE SENSITIVE)</t>
  </si>
  <si>
    <t>FILM, REGULAR 24 X 30CM (100 FILM) (GREEN SENSITIVE)</t>
  </si>
  <si>
    <t>FILM, REGULAR 25 X 30CM (100 FILM) (BLUE SENSITIVE)</t>
  </si>
  <si>
    <t>FLUCONAZOLE 2MGML, 25ML INJ</t>
  </si>
  <si>
    <t>GENTAMYCIN SULPHATE 80MG 2ML INJ</t>
  </si>
  <si>
    <t>GLYCERIN 2 GM SUPPOSITORY</t>
  </si>
  <si>
    <t>GLYCERIN 4GM SUPPOSITORY (ADULT)</t>
  </si>
  <si>
    <t>GOWN, SURGICAL, EXTRA LARGE</t>
  </si>
  <si>
    <t xml:space="preserve">I.V. CANNULA SIZE 16G X 1-12"  </t>
  </si>
  <si>
    <t>I.V. CANNULA SIZE 18G x 1-12"</t>
  </si>
  <si>
    <t>I.V. CANNULA SIZE 20G x 1-12"</t>
  </si>
  <si>
    <t>INSULIN NPH 70%  NSULIN REGULAR 30% 10ML, HUMAN</t>
  </si>
  <si>
    <t>INSULIN SOLUBLE (REGULAR ) 100 UML 10ML, HUMAN</t>
  </si>
  <si>
    <t>ISOPHANE INSULIN 100UML , 10ML NPH INSULIN; PROTAMINE INSULIN HUMAN</t>
  </si>
  <si>
    <t>LABEL, BLANK SELF-ADHESIVE 2" X 1 12" (1000 LABELS PER ROLL)</t>
  </si>
  <si>
    <t>LIGNOCAINE 2% + EPINEPHRINE 1100000 180000 1.8M L DEN. CATRIDGES</t>
  </si>
  <si>
    <t xml:space="preserve">LISINOPRIL 20MG TAB  </t>
  </si>
  <si>
    <t xml:space="preserve">LISINOPRIL 5MG TAB </t>
  </si>
  <si>
    <t>LOW STRENGTH TRIPHASIC ORAL CONTRACEPTIVE WITH LEVONORGESTROL ESTRODIAL</t>
  </si>
  <si>
    <t>MEDICATION NEBULISER WITH 7FT OXYGEN TUBING AND ELONGATED AEROSOL WITH MOUTH PIECE (ADULT)</t>
  </si>
  <si>
    <t>MORPHINE 30MG SR TABLET</t>
  </si>
  <si>
    <t>MORPHINE SULFATE 15MG INJ</t>
  </si>
  <si>
    <t>NEEDLES FOR SPINAL ANAESTHESIA SIZE 18G</t>
  </si>
  <si>
    <t>NEEDLES FOR SPINAL ANAESTHESIA SIZE 21G-1 12"</t>
  </si>
  <si>
    <t>NYSTATIN 0.1 MUML ORAL</t>
  </si>
  <si>
    <t>ONDANSETRON 2MGML INJ</t>
  </si>
  <si>
    <t xml:space="preserve">ONDANSETRON 4MG TAB     </t>
  </si>
  <si>
    <t>PARACETAMOL 500MG SUPP</t>
  </si>
  <si>
    <t xml:space="preserve">PARACETAMOL/CODEINE 50030 MG TAB     </t>
  </si>
  <si>
    <t xml:space="preserve">PENICILLIN G BENZATHINE 2.4 MU INJ     </t>
  </si>
  <si>
    <t>PETHIDINE (MEPERIDINE) HCL 50MG INJ</t>
  </si>
  <si>
    <t>PETHIDINE(MEPERIDINE)HCL 100MG INJ (2ML AM</t>
  </si>
  <si>
    <t xml:space="preserve">PHENOBARBITAL 200MG1ML INJ </t>
  </si>
  <si>
    <t>POLYGELINE (AV.MOL.WT.30,000) 35GM INJ., 500M</t>
  </si>
  <si>
    <t>PROTAMINE SULPHATE 10MGML INJ</t>
  </si>
  <si>
    <t>SODIUM CHLORIDE 0.9%, 20ML SOLUTION</t>
  </si>
  <si>
    <t>SURGICAL TAPE, AUTOCLAVE TAPE 0.75 X 60M</t>
  </si>
  <si>
    <t>SYRINGES DISPOSABLE LEUR (NAKED) 10MLS</t>
  </si>
  <si>
    <t xml:space="preserve">SYRINGES DISPOSABLE LEUR (NAKED) 5MLS </t>
  </si>
  <si>
    <t>TAMOXIFEN 20MG TAB</t>
  </si>
  <si>
    <t>TAPE, HYPOALLERGENIC (1"X 10 YDS) 2.5CM X 9.1M</t>
  </si>
  <si>
    <t>TRAY, LUMBAR PUNCTURE (ADULT) DISPOSABLE STERILE</t>
  </si>
  <si>
    <t>TRAY, LUMBAR PUNCTURE (INFANT) DISPOSABLE STERILE</t>
  </si>
  <si>
    <t>TUBE, NASOGASTRIC FEEDING, STERILE 5FR (RYLES TUBE)</t>
  </si>
  <si>
    <t>VERAPAMIL 240MG SR TAB</t>
  </si>
  <si>
    <t xml:space="preserve">BOTP50X </t>
  </si>
  <si>
    <t>DISPENSING PLASTIC BOTTLES 50MM AMBER, CHILD RESISTANT</t>
  </si>
  <si>
    <t xml:space="preserve">ACETYLSALICYLIC ACID 81M G E.C. TAB </t>
  </si>
  <si>
    <t xml:space="preserve">AMLODIPINE 10MG TAB     </t>
  </si>
  <si>
    <t xml:space="preserve">AMLODIPINE 5MG TAB  </t>
  </si>
  <si>
    <t>ASCORBIC ACID 500MG TAB</t>
  </si>
  <si>
    <t>CALCIUM LACTATE OR GLUCONATE 600MG</t>
  </si>
  <si>
    <t xml:space="preserve">CEFOTAXIME 1GM INJ  </t>
  </si>
  <si>
    <t xml:space="preserve">CEFTAZIDIME 1GM INJ </t>
  </si>
  <si>
    <t>CHLORPHENIRAMINE 4MG TAB</t>
  </si>
  <si>
    <t>DIAGNOSTIC STRIPS (11 TESTS) BOTTLE OF 50 STRIPS</t>
  </si>
  <si>
    <t>DIAGNOSTIC STRIPS (5 TESTS) URINE, VISUAL, LABSTIX (OR SIMILAR) (BOTT OF 50 STRIPS)</t>
  </si>
  <si>
    <t>ERYTHROMYCIN BASE 250MG TAB ESTER OR SALT OKAY SPECIFY</t>
  </si>
  <si>
    <t>FERROUS SALT 60MG IRON TAB</t>
  </si>
  <si>
    <t xml:space="preserve">FERROUS SALTFOLIC ACID 600.25MG TAB  </t>
  </si>
  <si>
    <t xml:space="preserve">FOLIC ACID 5MG TAB  </t>
  </si>
  <si>
    <t xml:space="preserve">RANITIDINE 300MG TAB   </t>
  </si>
  <si>
    <t xml:space="preserve">RANITIDINE HCL 25MGML,2ML INJ </t>
  </si>
  <si>
    <t>NIFEDIPINE 20MG SR TAB</t>
  </si>
  <si>
    <t>BENZTROPINE MESILATE 1MG ML 2 ML INJ</t>
  </si>
  <si>
    <t>GRISEOFULVIN 125MG5ML SUSP (100ML)</t>
  </si>
  <si>
    <t>SPONGE LAPAROTOMY, STERILE 18X18</t>
  </si>
  <si>
    <t>SPONGE, LAPAROTOMY, STERILE 4X18</t>
  </si>
  <si>
    <t>STETHOSCOPE (SINGLE HEAD)</t>
  </si>
  <si>
    <t>BENDROFLUAZIDE 2.5MG TAB</t>
  </si>
  <si>
    <t>ALLOPURINOL 300 MG TAB</t>
  </si>
  <si>
    <t xml:space="preserve">AMIODARONE 100MG TAB   </t>
  </si>
  <si>
    <t>ALLOPURINOL 100MG TAB</t>
  </si>
  <si>
    <t xml:space="preserve">DIGOXIN 0.25MG TAB  </t>
  </si>
  <si>
    <t>NEOSTIGMINE 2.5MG 1ML INJ</t>
  </si>
  <si>
    <t>PROPYLTHIOURACIL 50MG TAB</t>
  </si>
  <si>
    <t xml:space="preserve">ACYCLOVIR 400MG TAB  </t>
  </si>
  <si>
    <t>FUROSEMIDE 1MGML SUSP (100ML)</t>
  </si>
  <si>
    <t>GLYCERYL TRINITRATE 5MGML INJ</t>
  </si>
  <si>
    <t>ATROPINE SULFATE 0.5MGML INJ. MUST BE IM IVSUBCUT INJ</t>
  </si>
  <si>
    <t xml:space="preserve">CHLORPROMAZINE 25MG TAB    </t>
  </si>
  <si>
    <t>CLOXACILLIN 500MG CAP</t>
  </si>
  <si>
    <t xml:space="preserve">FLUCONAZOLE 50MG TAB </t>
  </si>
  <si>
    <t xml:space="preserve">FUROSEMIDE 40MG TAB </t>
  </si>
  <si>
    <t>HYOSCINE BUTYLBROMIDE 10</t>
  </si>
  <si>
    <t>PENICILLIN V 250MG TAB</t>
  </si>
  <si>
    <t>PREDNISOLONE 20MG TAB</t>
  </si>
  <si>
    <t>AMIODARONE 30MGML 10ML</t>
  </si>
  <si>
    <t>BUPIVACAINE 0.5% INJ PRESERVATIVE-FREE</t>
  </si>
  <si>
    <t>BUPIVACAINE 0.5% PRESERVATIVE-FREE HEAVY SPINAL</t>
  </si>
  <si>
    <t>ATROPINE SULPHATE 1% OPHTH. DROPS 5ML</t>
  </si>
  <si>
    <t>BUPIVACAINE 0.25% INJ. (20ML AMP) PRESERVATIVE FREE</t>
  </si>
  <si>
    <t>DIMENHYDRINATE 50MGML INJ, 1ML AMP</t>
  </si>
  <si>
    <t>GLOVES, SURGICAL STERILE SIZE 7</t>
  </si>
  <si>
    <t>HYPOALLERGENIC, WATER SOLUBLE ULTRASOUND TRANSMISSION GEL (5 LITRE)</t>
  </si>
  <si>
    <t xml:space="preserve">NALOXONE 0.4MGML  INJ. (1ML AMP) </t>
  </si>
  <si>
    <t xml:space="preserve">NEEDLES, DISPOSABLE RETR ACTABLE 21G-1 12   </t>
  </si>
  <si>
    <t>OXYTOCIN 10 UML INJ 1ML</t>
  </si>
  <si>
    <t>2/0 MONOFILAMENT POLYPROPLYLENE ON 30MM 12 CIRCLE ROUND BODIED NEEDLE</t>
  </si>
  <si>
    <t>CO-AMOXICLAV 1.2GM INJECTION</t>
  </si>
  <si>
    <t xml:space="preserve">DEXAMETHASONE SODIUM PHOSPHATE 4MGML INJ, 1ML (IM  IV) </t>
  </si>
  <si>
    <t xml:space="preserve">DIAZEPAM 10MG2ML INJ, MUST BE IM + IV INJ, PLS CONFIRM ROUTE OF ADMIN </t>
  </si>
  <si>
    <t>ERYTHROMYCIN (EES) 200MG 5ML SUSP. 100ML BOTT</t>
  </si>
  <si>
    <t xml:space="preserve">FENTANYL 50MCGML, 2ML INJ    </t>
  </si>
  <si>
    <t xml:space="preserve">FUROSEMIDE (FRUSEMIDE) 20MG2ML INJ    </t>
  </si>
  <si>
    <t xml:space="preserve">GENTAMYCIN 0.3% OPTH. DROP 10ML  </t>
  </si>
  <si>
    <t>GLOVES, NON-STERILE DISPOSABLE LATEX FOR EXAMINATION (MEDIUM)</t>
  </si>
  <si>
    <t>GLOVES, NON-STERILE DISPOSABLE LATEX FOR EXAMINATION (SMALL)</t>
  </si>
  <si>
    <t xml:space="preserve">GLOVES, SURGICAL STERILE LATEX FREE SIZE 7 12 </t>
  </si>
  <si>
    <t xml:space="preserve">GLOVES, SURGICAL STERILE SIZE 6 12 </t>
  </si>
  <si>
    <t>GLOVES, SURGICAL STERILE SIZE 7 12</t>
  </si>
  <si>
    <t>IMIPENEM 500MGCILASTATIN 500MG IM OR IV</t>
  </si>
  <si>
    <t xml:space="preserve">LAPAROTOMY PACK, STERILE DYNJP 3030 </t>
  </si>
  <si>
    <t>LIGNOCAINE 2%+EPINEPHRINE 1:100,000 50ML VIAL</t>
  </si>
  <si>
    <t xml:space="preserve">NEEDLES, DISPOSABLE RETRACTABLE 25G-58  </t>
  </si>
  <si>
    <t xml:space="preserve">PENICILLIN G NA.(BENZYL) 5 MU INJ.    </t>
  </si>
  <si>
    <t xml:space="preserve">PHYTOMENADIONE 1MG0.6ML INJ. (VIT. K-1) </t>
  </si>
  <si>
    <t>PROPOFOL 10MGML INJ. 20ML VIAL</t>
  </si>
  <si>
    <t xml:space="preserve">SHAVER WITH FIXED HEAD, DISPOSABLE TWIN BLADE   </t>
  </si>
  <si>
    <t>SPHYGNOMAMOMETER, HEAVY DUTY (HOSPITAL USE), WALL TYPE</t>
  </si>
  <si>
    <t>SYRINGES, DISPOSABLE CATHETER TIP 60ML</t>
  </si>
  <si>
    <t>THIOPENTAL PWDR FOR RECONST 1GM INJ</t>
  </si>
  <si>
    <t xml:space="preserve">VERAPRAMIL HCL 2.5MGML INJ. </t>
  </si>
  <si>
    <t xml:space="preserve">DOB125A  </t>
  </si>
  <si>
    <t>DOBUTAMINE 12.5MGML INJ</t>
  </si>
  <si>
    <t xml:space="preserve">DOP40A   </t>
  </si>
  <si>
    <t>DOPAMINE 40MG ML INJ</t>
  </si>
  <si>
    <t>HYDROXYUREA 500MG CAPS</t>
  </si>
  <si>
    <t xml:space="preserve">CAPTOPRIL 12.5MG TAB   </t>
  </si>
  <si>
    <t>FLUMAZENIL 100MCGML INJ</t>
  </si>
  <si>
    <t xml:space="preserve">LABETALOL 100MG TAB   </t>
  </si>
  <si>
    <t xml:space="preserve">PYRIDOXINE 50MG TAB     </t>
  </si>
  <si>
    <t xml:space="preserve">HYDRALAZINE 20MGML INJ (IM  IV) </t>
  </si>
  <si>
    <t>CLOXACILLIN 125MG5ML SUSP 100 ML</t>
  </si>
  <si>
    <t>AMOXICILLIN 500MG CAP</t>
  </si>
  <si>
    <t>BUDESONIDE 250MCGML NEBULIZING SOLUTION</t>
  </si>
  <si>
    <t>CEFTRIAXONE 1GM INJ</t>
  </si>
  <si>
    <t>DEXTROSE 5% IN WATER INJ (250ML BOTT)</t>
  </si>
  <si>
    <t>DEXTROSE 5%0.45% SOD. CHLOR. INJ (1000 ML BOTT)</t>
  </si>
  <si>
    <t xml:space="preserve">GLYCINE 1.5% SOLUTION FOR IRIGATION, 3000ML </t>
  </si>
  <si>
    <t>HALOPERIDOL 100MGML INJ</t>
  </si>
  <si>
    <t>I.V. ADMIN SET PAED 60 DROPSML INJ</t>
  </si>
  <si>
    <t>I.V. ADMINISTRATION SET (ADULT) CLAMP, LUER-LOK), PLEASE SUBMIT SAMPLE</t>
  </si>
  <si>
    <t>LACTATED RINGERS (HARTMAN'S) INJ. 1000ML</t>
  </si>
  <si>
    <t>TRAMADOL 100MG SR TAB</t>
  </si>
  <si>
    <t xml:space="preserve">WARFARIN 1MG TAB     </t>
  </si>
  <si>
    <t>AMIKACIN 250MGML, 2ML INJ</t>
  </si>
  <si>
    <t>FUSIDIC ACID 2% CREAM (15GM)</t>
  </si>
  <si>
    <t>IPRATROPIUM BROMIDE 20MC GDOSE INH 200 DOSES</t>
  </si>
  <si>
    <t xml:space="preserve">PERMETHRIN 1% SOLUTION,60ML  </t>
  </si>
  <si>
    <t xml:space="preserve">CIPROFLOXACIN 0.3% EYE DROPS </t>
  </si>
  <si>
    <t>LIGNOCAINE 2% JELLY (20GM TUBE)</t>
  </si>
  <si>
    <t>PARACETAMOL 250MG SUPP</t>
  </si>
  <si>
    <t>PERMETHRIN 5% CREAM, 20G</t>
  </si>
  <si>
    <t>STREPTOKINASE 750,000IU INJ</t>
  </si>
  <si>
    <t xml:space="preserve">VERAPRAMIL 40MG TAB   </t>
  </si>
  <si>
    <t>CYCLOPHOSPHAMIDE 1GM INJ</t>
  </si>
  <si>
    <t xml:space="preserve">LISINOPRIL 10MG TAB   </t>
  </si>
  <si>
    <t>TRADEVIN LIMITED</t>
  </si>
  <si>
    <t xml:space="preserve">WEST INDIES RUM DISTILLERY LTD </t>
  </si>
  <si>
    <t>STOKES &amp; BYNOE LTD</t>
  </si>
  <si>
    <t>RYVIS PHARMA</t>
  </si>
  <si>
    <t>QUANTUM PHARM Rx</t>
  </si>
  <si>
    <t>PUERTO RICO PHARMACEUTICALS, IN</t>
  </si>
  <si>
    <t xml:space="preserve">PHYSICIANS PHARMACEUTICALS LTD   </t>
  </si>
  <si>
    <t xml:space="preserve">PHARMACY SALES (CARIBBEAN) LTD   </t>
  </si>
  <si>
    <t xml:space="preserve">MICRO LABS LIMITED               </t>
  </si>
  <si>
    <t xml:space="preserve">MASTERS                          </t>
  </si>
  <si>
    <t xml:space="preserve">LASCO (BARBADOS) LTD             </t>
  </si>
  <si>
    <t>LAIN TRADING</t>
  </si>
  <si>
    <t xml:space="preserve">KNOX PHARMACEUTICALS             </t>
  </si>
  <si>
    <t xml:space="preserve">HENRY SCHEIN MIAMI               </t>
  </si>
  <si>
    <t xml:space="preserve">HEALTH 2000 INC.                 </t>
  </si>
  <si>
    <t xml:space="preserve">EXCAN DISTRIBUTORS INC.          </t>
  </si>
  <si>
    <t xml:space="preserve">COLLINS LIMITED                  </t>
  </si>
  <si>
    <t xml:space="preserve">CARLISLE LABORATORIES LTD.       </t>
  </si>
  <si>
    <t xml:space="preserve">APOTEX INC.                      </t>
  </si>
  <si>
    <t>ABBOTT LABORATORIES</t>
  </si>
  <si>
    <t xml:space="preserve">A.A. LAQUIS LTD                  </t>
  </si>
  <si>
    <t>Estimates</t>
  </si>
  <si>
    <t>Supplier
 Pack Quantity</t>
  </si>
  <si>
    <t>Pack Size</t>
  </si>
  <si>
    <t xml:space="preserve">SU-W570  </t>
  </si>
  <si>
    <t>3/0 SILK ON 25MM 12 CIRCLE ROUND BODIED NEEDLE</t>
  </si>
  <si>
    <t>CHANNELMED</t>
  </si>
  <si>
    <t xml:space="preserve">CHANNELMED    </t>
  </si>
  <si>
    <t xml:space="preserve">CHANNELMED     </t>
  </si>
  <si>
    <t xml:space="preserve">APOTEX INC     </t>
  </si>
  <si>
    <t>Total Value</t>
  </si>
  <si>
    <t xml:space="preserve">Novartis Pharma (Logistics), Inc.    </t>
  </si>
  <si>
    <t>500 TAB</t>
  </si>
  <si>
    <t>MARTIBDAL</t>
  </si>
  <si>
    <t xml:space="preserve">  AMOXICILLIN 250MG5ML SUSP, 100 ml</t>
  </si>
  <si>
    <t>TRIAMTERENE 50MG / HYDROCHLOROTHIAZIDE 25MG TAB</t>
  </si>
  <si>
    <t>METOPROLOL TARTRATE 1MG INJ</t>
  </si>
  <si>
    <t xml:space="preserve">FIXER REPLENISHER    </t>
  </si>
  <si>
    <t>CALCIUM GLUCONATE 10% INJ</t>
  </si>
  <si>
    <t xml:space="preserve">DIAZEPAM 5MG TAB </t>
  </si>
  <si>
    <t>Primary Awards 2012 - 2014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</si>
</sst>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Border="1" applyAlignment="1">
      <alignment horizontal="left"/>
    </xf>
    <xf numFmtId="15" fontId="3" fillId="2" borderId="0" xfId="0" applyNumberFormat="1" applyFont="1" applyFill="1" applyAlignment="1">
      <alignment horizontal="centerContinuous"/>
    </xf>
    <xf numFmtId="0" fontId="2" fillId="2" borderId="4" xfId="0" applyFont="1" applyFill="1" applyBorder="1"/>
    <xf numFmtId="0" fontId="3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Continuous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164" fontId="2" fillId="2" borderId="1" xfId="1" applyNumberFormat="1" applyFont="1" applyFill="1" applyBorder="1"/>
    <xf numFmtId="164" fontId="2" fillId="2" borderId="0" xfId="1" applyNumberFormat="1" applyFont="1" applyFill="1"/>
    <xf numFmtId="43" fontId="3" fillId="2" borderId="0" xfId="1" applyNumberFormat="1" applyFont="1" applyFill="1" applyAlignment="1">
      <alignment horizontal="centerContinuous"/>
    </xf>
    <xf numFmtId="43" fontId="2" fillId="2" borderId="0" xfId="1" applyNumberFormat="1" applyFont="1" applyFill="1" applyAlignment="1">
      <alignment horizontal="centerContinuous"/>
    </xf>
    <xf numFmtId="43" fontId="3" fillId="2" borderId="1" xfId="1" applyNumberFormat="1" applyFont="1" applyFill="1" applyBorder="1" applyAlignment="1">
      <alignment horizontal="center" vertical="center" wrapText="1"/>
    </xf>
    <xf numFmtId="43" fontId="2" fillId="2" borderId="1" xfId="1" applyNumberFormat="1" applyFont="1" applyFill="1" applyBorder="1"/>
    <xf numFmtId="43" fontId="2" fillId="2" borderId="0" xfId="1" applyNumberFormat="1" applyFont="1" applyFill="1"/>
    <xf numFmtId="43" fontId="3" fillId="2" borderId="0" xfId="1" applyFont="1" applyFill="1" applyAlignment="1">
      <alignment horizontal="centerContinuous"/>
    </xf>
    <xf numFmtId="43" fontId="2" fillId="2" borderId="0" xfId="1" applyFont="1" applyFill="1" applyAlignment="1">
      <alignment horizontal="centerContinuous"/>
    </xf>
    <xf numFmtId="43" fontId="3" fillId="2" borderId="1" xfId="1" applyFont="1" applyFill="1" applyBorder="1" applyAlignment="1">
      <alignment horizontal="center" vertical="center" wrapText="1"/>
    </xf>
    <xf numFmtId="43" fontId="2" fillId="2" borderId="1" xfId="1" applyFont="1" applyFill="1" applyBorder="1"/>
    <xf numFmtId="43" fontId="2" fillId="2" borderId="0" xfId="1" applyFont="1" applyFill="1"/>
    <xf numFmtId="43" fontId="3" fillId="2" borderId="1" xfId="1" applyFont="1" applyFill="1" applyBorder="1"/>
    <xf numFmtId="0" fontId="3" fillId="2" borderId="1" xfId="0" applyFont="1" applyFill="1" applyBorder="1"/>
    <xf numFmtId="43" fontId="3" fillId="2" borderId="5" xfId="0" applyNumberFormat="1" applyFont="1" applyFill="1" applyBorder="1"/>
    <xf numFmtId="164" fontId="4" fillId="2" borderId="1" xfId="1" applyNumberFormat="1" applyFont="1" applyFill="1" applyBorder="1"/>
    <xf numFmtId="164" fontId="3" fillId="2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Continuous"/>
    </xf>
    <xf numFmtId="164" fontId="3" fillId="2" borderId="1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Alignment="1">
      <alignment horizontal="left"/>
    </xf>
    <xf numFmtId="0" fontId="2" fillId="2" borderId="1" xfId="1" applyNumberFormat="1" applyFont="1" applyFill="1" applyBorder="1" applyAlignment="1">
      <alignment horizontal="left"/>
    </xf>
    <xf numFmtId="164" fontId="4" fillId="2" borderId="0" xfId="1" applyNumberFormat="1" applyFont="1" applyFill="1" applyBorder="1"/>
    <xf numFmtId="164" fontId="2" fillId="2" borderId="1" xfId="1" applyNumberFormat="1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curement\Tender%20Documents\Tender%20documents%202010-2012\Primary%20Awards\Primary%20Award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Awards"/>
    </sheetNames>
    <sheetDataSet>
      <sheetData sheetId="0">
        <row r="6">
          <cell r="M6" t="str">
            <v>Estimated Contract Value US$ Air</v>
          </cell>
          <cell r="N6" t="str">
            <v>Estimated Contract Value US$ Sea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6"/>
  <sheetViews>
    <sheetView tabSelected="1" view="pageBreakPreview" zoomScale="60" zoomScaleNormal="75" workbookViewId="0">
      <pane ySplit="7" topLeftCell="A8" activePane="bottomLeft" state="frozen"/>
      <selection activeCell="E1" sqref="E1"/>
      <selection pane="bottomLeft" activeCell="G1" sqref="G1:G1048576"/>
    </sheetView>
  </sheetViews>
  <sheetFormatPr defaultColWidth="9.140625" defaultRowHeight="15.75" x14ac:dyDescent="0.25"/>
  <cols>
    <col min="1" max="1" width="10" style="1" bestFit="1" customWidth="1"/>
    <col min="2" max="2" width="22" style="1" customWidth="1"/>
    <col min="3" max="3" width="121.5703125" style="15" customWidth="1"/>
    <col min="4" max="4" width="47" style="1" customWidth="1"/>
    <col min="5" max="5" width="14.5703125" style="14" bestFit="1" customWidth="1"/>
    <col min="6" max="6" width="22" style="35" customWidth="1"/>
    <col min="7" max="7" width="22" style="14" customWidth="1"/>
    <col min="8" max="8" width="23.85546875" style="27" bestFit="1" customWidth="1"/>
    <col min="9" max="9" width="12" style="1" customWidth="1"/>
    <col min="10" max="10" width="18.42578125" style="27" bestFit="1" customWidth="1"/>
    <col min="11" max="11" width="12.5703125" style="1" customWidth="1"/>
    <col min="12" max="12" width="23.7109375" style="22" bestFit="1" customWidth="1"/>
    <col min="13" max="13" width="23.5703125" style="22" bestFit="1" customWidth="1"/>
    <col min="14" max="14" width="33" style="1" customWidth="1"/>
    <col min="15" max="16" width="26.5703125" style="1" customWidth="1"/>
    <col min="17" max="17" width="64.140625" style="14" customWidth="1"/>
    <col min="18" max="16384" width="9.140625" style="1"/>
  </cols>
  <sheetData>
    <row r="1" spans="1:17" x14ac:dyDescent="0.25">
      <c r="B1" s="2"/>
      <c r="C1" s="1"/>
      <c r="D1" s="5"/>
      <c r="E1" s="3"/>
      <c r="F1" s="32"/>
      <c r="G1" s="3" t="s">
        <v>874</v>
      </c>
      <c r="H1" s="23"/>
      <c r="I1" s="4"/>
      <c r="J1" s="23"/>
      <c r="K1" s="4"/>
      <c r="L1" s="18"/>
      <c r="M1" s="18"/>
      <c r="N1" s="4"/>
      <c r="O1" s="4"/>
      <c r="P1" s="4"/>
      <c r="Q1" s="4"/>
    </row>
    <row r="2" spans="1:17" x14ac:dyDescent="0.25">
      <c r="B2" s="2"/>
      <c r="C2" s="1"/>
      <c r="D2" s="5"/>
      <c r="E2" s="3"/>
      <c r="F2" s="32"/>
      <c r="G2" s="3" t="s">
        <v>0</v>
      </c>
      <c r="H2" s="23"/>
      <c r="I2" s="4"/>
      <c r="J2" s="23"/>
      <c r="K2" s="4"/>
      <c r="L2" s="18"/>
      <c r="M2" s="18"/>
      <c r="N2" s="4"/>
      <c r="O2" s="4"/>
      <c r="P2" s="4"/>
      <c r="Q2" s="4"/>
    </row>
    <row r="3" spans="1:17" x14ac:dyDescent="0.25">
      <c r="B3" s="2"/>
      <c r="C3" s="1"/>
      <c r="D3" s="5"/>
      <c r="E3" s="3"/>
      <c r="F3" s="32"/>
      <c r="G3" s="3" t="s">
        <v>1</v>
      </c>
      <c r="H3" s="23"/>
      <c r="I3" s="4"/>
      <c r="J3" s="23"/>
      <c r="K3" s="4"/>
      <c r="L3" s="18"/>
      <c r="M3" s="18"/>
      <c r="N3" s="4"/>
      <c r="O3" s="4"/>
      <c r="P3" s="4"/>
      <c r="Q3" s="4"/>
    </row>
    <row r="4" spans="1:17" x14ac:dyDescent="0.25">
      <c r="B4" s="2"/>
      <c r="C4" s="1"/>
      <c r="D4" s="5"/>
      <c r="E4" s="3"/>
      <c r="F4" s="32"/>
      <c r="G4" s="3" t="s">
        <v>2</v>
      </c>
      <c r="H4" s="23"/>
      <c r="I4" s="4"/>
      <c r="J4" s="23"/>
      <c r="K4" s="4"/>
      <c r="L4" s="18"/>
      <c r="M4" s="18"/>
      <c r="N4" s="4"/>
      <c r="O4" s="4"/>
      <c r="P4" s="4"/>
      <c r="Q4" s="6"/>
    </row>
    <row r="5" spans="1:17" x14ac:dyDescent="0.25">
      <c r="B5" s="2"/>
      <c r="C5" s="1"/>
      <c r="D5" s="5"/>
      <c r="E5" s="3"/>
      <c r="F5" s="32"/>
      <c r="G5" s="3" t="s">
        <v>2426</v>
      </c>
      <c r="H5" s="23"/>
      <c r="I5" s="4"/>
      <c r="J5" s="23"/>
      <c r="K5" s="4"/>
      <c r="L5" s="18"/>
      <c r="M5" s="18"/>
      <c r="N5" s="4"/>
      <c r="O5" s="4"/>
      <c r="P5" s="4"/>
      <c r="Q5" s="4"/>
    </row>
    <row r="6" spans="1:17" x14ac:dyDescent="0.25">
      <c r="B6" s="7"/>
      <c r="C6" s="8"/>
      <c r="D6" s="9"/>
      <c r="E6" s="9"/>
      <c r="F6" s="33"/>
      <c r="G6" s="9"/>
      <c r="H6" s="24"/>
      <c r="I6" s="9"/>
      <c r="J6" s="24"/>
      <c r="K6" s="9"/>
      <c r="L6" s="19"/>
      <c r="M6" s="19"/>
      <c r="N6" s="9"/>
      <c r="O6" s="9"/>
      <c r="P6" s="9"/>
      <c r="Q6" s="9"/>
    </row>
    <row r="7" spans="1:17" ht="47.25" x14ac:dyDescent="0.2">
      <c r="A7" s="10" t="s">
        <v>2128</v>
      </c>
      <c r="B7" s="10" t="s">
        <v>852</v>
      </c>
      <c r="C7" s="11" t="s">
        <v>851</v>
      </c>
      <c r="D7" s="11" t="s">
        <v>3</v>
      </c>
      <c r="E7" s="12" t="s">
        <v>2407</v>
      </c>
      <c r="F7" s="34" t="s">
        <v>2408</v>
      </c>
      <c r="G7" s="12" t="s">
        <v>2409</v>
      </c>
      <c r="H7" s="25" t="s">
        <v>875</v>
      </c>
      <c r="I7" s="11" t="s">
        <v>5</v>
      </c>
      <c r="J7" s="25" t="s">
        <v>876</v>
      </c>
      <c r="K7" s="11" t="s">
        <v>6</v>
      </c>
      <c r="L7" s="20" t="str">
        <f>'[1]Primary Awards'!M6</f>
        <v>Estimated Contract Value US$ Air</v>
      </c>
      <c r="M7" s="20" t="str">
        <f>'[1]Primary Awards'!N6</f>
        <v>Estimated Contract Value US$ Sea</v>
      </c>
      <c r="N7" s="11" t="s">
        <v>4</v>
      </c>
      <c r="O7" s="11" t="s">
        <v>7</v>
      </c>
      <c r="P7" s="11" t="s">
        <v>8</v>
      </c>
      <c r="Q7" s="12" t="s">
        <v>9</v>
      </c>
    </row>
    <row r="8" spans="1:17" s="17" customFormat="1" ht="27.75" customHeight="1" x14ac:dyDescent="0.25">
      <c r="A8" s="16">
        <v>1</v>
      </c>
      <c r="B8" s="16" t="s">
        <v>858</v>
      </c>
      <c r="C8" s="38" t="s">
        <v>2304</v>
      </c>
      <c r="D8" s="16" t="s">
        <v>2397</v>
      </c>
      <c r="E8" s="31">
        <v>31760</v>
      </c>
      <c r="F8" s="16">
        <f>E8/100</f>
        <v>317.60000000000002</v>
      </c>
      <c r="G8" s="16" t="s">
        <v>28</v>
      </c>
      <c r="H8" s="26">
        <v>8.5</v>
      </c>
      <c r="I8" s="16">
        <v>21</v>
      </c>
      <c r="J8" s="26">
        <v>0</v>
      </c>
      <c r="K8" s="16">
        <v>0</v>
      </c>
      <c r="L8" s="21">
        <f>F8*H8</f>
        <v>2699.6000000000004</v>
      </c>
      <c r="M8" s="21">
        <f>F8*J8</f>
        <v>0</v>
      </c>
      <c r="N8" s="16" t="s">
        <v>33</v>
      </c>
      <c r="O8" s="16" t="s">
        <v>34</v>
      </c>
      <c r="P8" s="16" t="s">
        <v>13</v>
      </c>
      <c r="Q8" s="16" t="s">
        <v>35</v>
      </c>
    </row>
    <row r="9" spans="1:17" s="17" customFormat="1" ht="27.75" customHeight="1" x14ac:dyDescent="0.25">
      <c r="A9" s="16">
        <v>2</v>
      </c>
      <c r="B9" s="16" t="s">
        <v>859</v>
      </c>
      <c r="C9" s="38" t="s">
        <v>877</v>
      </c>
      <c r="D9" s="16" t="s">
        <v>2402</v>
      </c>
      <c r="E9" s="31">
        <v>163</v>
      </c>
      <c r="F9" s="16">
        <f>E9</f>
        <v>163</v>
      </c>
      <c r="G9" s="16" t="s">
        <v>39</v>
      </c>
      <c r="H9" s="26">
        <v>25.65</v>
      </c>
      <c r="I9" s="16">
        <v>16</v>
      </c>
      <c r="J9" s="26">
        <v>24.7</v>
      </c>
      <c r="K9" s="16">
        <v>28</v>
      </c>
      <c r="L9" s="21">
        <f>F9*H9</f>
        <v>4180.95</v>
      </c>
      <c r="M9" s="21">
        <f>F9*J9</f>
        <v>4026.1</v>
      </c>
      <c r="N9" s="16" t="s">
        <v>38</v>
      </c>
      <c r="O9" s="16" t="s">
        <v>40</v>
      </c>
      <c r="P9" s="16" t="s">
        <v>41</v>
      </c>
      <c r="Q9" s="16" t="s">
        <v>10</v>
      </c>
    </row>
    <row r="10" spans="1:17" s="17" customFormat="1" ht="27.75" customHeight="1" x14ac:dyDescent="0.25">
      <c r="A10" s="16">
        <v>3</v>
      </c>
      <c r="B10" s="16" t="s">
        <v>854</v>
      </c>
      <c r="C10" s="38" t="s">
        <v>853</v>
      </c>
      <c r="D10" s="16" t="s">
        <v>2394</v>
      </c>
      <c r="E10" s="31">
        <v>126500</v>
      </c>
      <c r="F10" s="16">
        <f>E10/500</f>
        <v>253</v>
      </c>
      <c r="G10" s="16" t="s">
        <v>11</v>
      </c>
      <c r="H10" s="26">
        <v>13.9</v>
      </c>
      <c r="I10" s="16">
        <v>13</v>
      </c>
      <c r="J10" s="26">
        <v>0</v>
      </c>
      <c r="K10" s="16">
        <v>0</v>
      </c>
      <c r="L10" s="21">
        <f>F10*H10</f>
        <v>3516.7000000000003</v>
      </c>
      <c r="M10" s="21">
        <f>F10*J10</f>
        <v>0</v>
      </c>
      <c r="N10" s="16" t="s">
        <v>10</v>
      </c>
      <c r="O10" s="16" t="s">
        <v>12</v>
      </c>
      <c r="P10" s="16" t="s">
        <v>13</v>
      </c>
      <c r="Q10" s="16" t="s">
        <v>10</v>
      </c>
    </row>
    <row r="11" spans="1:17" s="17" customFormat="1" ht="27.75" customHeight="1" x14ac:dyDescent="0.25">
      <c r="A11" s="16">
        <v>4</v>
      </c>
      <c r="B11" s="16" t="s">
        <v>860</v>
      </c>
      <c r="C11" s="38" t="s">
        <v>2103</v>
      </c>
      <c r="D11" s="16" t="s">
        <v>2402</v>
      </c>
      <c r="E11" s="31">
        <v>651</v>
      </c>
      <c r="F11" s="16">
        <f>E11/6</f>
        <v>108.5</v>
      </c>
      <c r="G11" s="16" t="s">
        <v>43</v>
      </c>
      <c r="H11" s="26">
        <v>18.600000000000001</v>
      </c>
      <c r="I11" s="16">
        <v>16</v>
      </c>
      <c r="J11" s="26">
        <v>17.95</v>
      </c>
      <c r="K11" s="16">
        <v>28</v>
      </c>
      <c r="L11" s="21">
        <f>F11*H11</f>
        <v>2018.1000000000001</v>
      </c>
      <c r="M11" s="21">
        <f>F11*J11</f>
        <v>1947.5749999999998</v>
      </c>
      <c r="N11" s="16" t="s">
        <v>10</v>
      </c>
      <c r="O11" s="16" t="s">
        <v>36</v>
      </c>
      <c r="P11" s="16" t="s">
        <v>37</v>
      </c>
      <c r="Q11" s="16" t="s">
        <v>10</v>
      </c>
    </row>
    <row r="12" spans="1:17" s="17" customFormat="1" ht="27.75" customHeight="1" x14ac:dyDescent="0.25">
      <c r="A12" s="16">
        <v>5</v>
      </c>
      <c r="B12" s="16" t="s">
        <v>861</v>
      </c>
      <c r="C12" s="38" t="s">
        <v>878</v>
      </c>
      <c r="D12" s="16" t="s">
        <v>2402</v>
      </c>
      <c r="E12" s="31">
        <v>6255</v>
      </c>
      <c r="F12" s="16">
        <v>6255</v>
      </c>
      <c r="G12" s="16" t="s">
        <v>46</v>
      </c>
      <c r="H12" s="26">
        <v>1.01</v>
      </c>
      <c r="I12" s="16">
        <v>16</v>
      </c>
      <c r="J12" s="26">
        <v>0.98</v>
      </c>
      <c r="K12" s="16">
        <v>28</v>
      </c>
      <c r="L12" s="21">
        <f>F12*H12</f>
        <v>6317.55</v>
      </c>
      <c r="M12" s="21">
        <f>F12*J12</f>
        <v>6129.9</v>
      </c>
      <c r="N12" s="16" t="s">
        <v>47</v>
      </c>
      <c r="O12" s="16" t="s">
        <v>40</v>
      </c>
      <c r="P12" s="16" t="s">
        <v>41</v>
      </c>
      <c r="Q12" s="16" t="s">
        <v>879</v>
      </c>
    </row>
    <row r="13" spans="1:17" s="17" customFormat="1" ht="27.75" customHeight="1" x14ac:dyDescent="0.25">
      <c r="A13" s="16">
        <v>6</v>
      </c>
      <c r="B13" s="16" t="s">
        <v>868</v>
      </c>
      <c r="C13" s="38" t="s">
        <v>869</v>
      </c>
      <c r="D13" s="16" t="s">
        <v>2394</v>
      </c>
      <c r="E13" s="31">
        <v>98740</v>
      </c>
      <c r="F13" s="16">
        <f>E13/1000</f>
        <v>98.74</v>
      </c>
      <c r="G13" s="16" t="s">
        <v>20</v>
      </c>
      <c r="H13" s="26">
        <v>14.23</v>
      </c>
      <c r="I13" s="16">
        <v>13</v>
      </c>
      <c r="J13" s="26">
        <v>0</v>
      </c>
      <c r="K13" s="16">
        <v>0</v>
      </c>
      <c r="L13" s="21">
        <f>F13*H13</f>
        <v>1405.0701999999999</v>
      </c>
      <c r="M13" s="21">
        <f>F13*J13</f>
        <v>0</v>
      </c>
      <c r="N13" s="16" t="s">
        <v>10</v>
      </c>
      <c r="O13" s="16" t="s">
        <v>12</v>
      </c>
      <c r="P13" s="16" t="s">
        <v>13</v>
      </c>
      <c r="Q13" s="16" t="s">
        <v>10</v>
      </c>
    </row>
    <row r="14" spans="1:17" s="17" customFormat="1" ht="27.75" customHeight="1" x14ac:dyDescent="0.25">
      <c r="A14" s="16">
        <v>7</v>
      </c>
      <c r="B14" s="16" t="s">
        <v>862</v>
      </c>
      <c r="C14" s="38" t="s">
        <v>863</v>
      </c>
      <c r="D14" s="16" t="s">
        <v>2387</v>
      </c>
      <c r="E14" s="31">
        <v>49245</v>
      </c>
      <c r="F14" s="16">
        <f>E14</f>
        <v>49245</v>
      </c>
      <c r="G14" s="16" t="s">
        <v>51</v>
      </c>
      <c r="H14" s="26">
        <v>0</v>
      </c>
      <c r="I14" s="16">
        <v>0</v>
      </c>
      <c r="J14" s="26">
        <v>2.25</v>
      </c>
      <c r="K14" s="16">
        <v>28</v>
      </c>
      <c r="L14" s="21">
        <f>F14*H14</f>
        <v>0</v>
      </c>
      <c r="M14" s="21">
        <f>J14*E14</f>
        <v>110801.25</v>
      </c>
      <c r="N14" s="16" t="s">
        <v>50</v>
      </c>
      <c r="O14" s="16" t="s">
        <v>52</v>
      </c>
      <c r="P14" s="16" t="s">
        <v>53</v>
      </c>
      <c r="Q14" s="16" t="s">
        <v>10</v>
      </c>
    </row>
    <row r="15" spans="1:17" s="17" customFormat="1" ht="27.75" customHeight="1" x14ac:dyDescent="0.25">
      <c r="A15" s="16">
        <v>8</v>
      </c>
      <c r="B15" s="16" t="s">
        <v>864</v>
      </c>
      <c r="C15" s="38" t="s">
        <v>2300</v>
      </c>
      <c r="D15" s="16" t="s">
        <v>2398</v>
      </c>
      <c r="E15" s="31">
        <v>99820</v>
      </c>
      <c r="F15" s="16">
        <f>E15/28</f>
        <v>3565</v>
      </c>
      <c r="G15" s="16" t="s">
        <v>55</v>
      </c>
      <c r="H15" s="26">
        <v>0.5</v>
      </c>
      <c r="I15" s="16">
        <v>5</v>
      </c>
      <c r="J15" s="26">
        <v>0.5</v>
      </c>
      <c r="K15" s="16">
        <v>35</v>
      </c>
      <c r="L15" s="21">
        <f>F15*H15</f>
        <v>1782.5</v>
      </c>
      <c r="M15" s="21">
        <f>F15*J15</f>
        <v>1782.5</v>
      </c>
      <c r="N15" s="16" t="s">
        <v>23</v>
      </c>
      <c r="O15" s="16" t="s">
        <v>36</v>
      </c>
      <c r="P15" s="16" t="s">
        <v>37</v>
      </c>
      <c r="Q15" s="16" t="s">
        <v>56</v>
      </c>
    </row>
    <row r="16" spans="1:17" s="17" customFormat="1" ht="27.75" customHeight="1" x14ac:dyDescent="0.25">
      <c r="A16" s="16">
        <v>9</v>
      </c>
      <c r="B16" s="16" t="s">
        <v>865</v>
      </c>
      <c r="C16" s="38" t="s">
        <v>2298</v>
      </c>
      <c r="D16" s="16" t="s">
        <v>2398</v>
      </c>
      <c r="E16" s="31">
        <v>78740</v>
      </c>
      <c r="F16" s="16">
        <f>E16/28</f>
        <v>2812.1428571428573</v>
      </c>
      <c r="G16" s="16" t="s">
        <v>55</v>
      </c>
      <c r="H16" s="26">
        <v>0.9</v>
      </c>
      <c r="I16" s="16">
        <v>5</v>
      </c>
      <c r="J16" s="26">
        <v>0.9</v>
      </c>
      <c r="K16" s="16">
        <v>35</v>
      </c>
      <c r="L16" s="21">
        <f>F16*H16</f>
        <v>2530.9285714285716</v>
      </c>
      <c r="M16" s="21">
        <f>F16*J16</f>
        <v>2530.9285714285716</v>
      </c>
      <c r="N16" s="16" t="s">
        <v>23</v>
      </c>
      <c r="O16" s="16" t="s">
        <v>36</v>
      </c>
      <c r="P16" s="16" t="s">
        <v>37</v>
      </c>
      <c r="Q16" s="16" t="s">
        <v>56</v>
      </c>
    </row>
    <row r="17" spans="1:17" s="17" customFormat="1" ht="27.75" customHeight="1" x14ac:dyDescent="0.25">
      <c r="A17" s="16">
        <v>10</v>
      </c>
      <c r="B17" s="16" t="s">
        <v>866</v>
      </c>
      <c r="C17" s="38" t="s">
        <v>2178</v>
      </c>
      <c r="D17" s="16" t="s">
        <v>2402</v>
      </c>
      <c r="E17" s="31">
        <v>128900</v>
      </c>
      <c r="F17" s="16">
        <f>E17/100</f>
        <v>1289</v>
      </c>
      <c r="G17" s="16" t="s">
        <v>24</v>
      </c>
      <c r="H17" s="26">
        <v>21.75</v>
      </c>
      <c r="I17" s="16">
        <v>16</v>
      </c>
      <c r="J17" s="26">
        <v>21</v>
      </c>
      <c r="K17" s="16">
        <v>28</v>
      </c>
      <c r="L17" s="21">
        <f>F17*H17</f>
        <v>28035.75</v>
      </c>
      <c r="M17" s="21">
        <f>F17*J17</f>
        <v>27069</v>
      </c>
      <c r="N17" s="16" t="s">
        <v>57</v>
      </c>
      <c r="O17" s="16" t="s">
        <v>58</v>
      </c>
      <c r="P17" s="16" t="s">
        <v>59</v>
      </c>
      <c r="Q17" s="16" t="s">
        <v>10</v>
      </c>
    </row>
    <row r="18" spans="1:17" s="17" customFormat="1" ht="27.75" customHeight="1" x14ac:dyDescent="0.25">
      <c r="A18" s="16">
        <v>11</v>
      </c>
      <c r="B18" s="16" t="s">
        <v>870</v>
      </c>
      <c r="C18" s="38" t="s">
        <v>2299</v>
      </c>
      <c r="D18" s="16" t="s">
        <v>2398</v>
      </c>
      <c r="E18" s="31">
        <v>29500</v>
      </c>
      <c r="F18" s="16">
        <f>E18/28</f>
        <v>1053.5714285714287</v>
      </c>
      <c r="G18" s="16" t="s">
        <v>55</v>
      </c>
      <c r="H18" s="26">
        <v>1.32</v>
      </c>
      <c r="I18" s="16">
        <v>5</v>
      </c>
      <c r="J18" s="26">
        <v>1.32</v>
      </c>
      <c r="K18" s="16">
        <v>35</v>
      </c>
      <c r="L18" s="21">
        <f>F18*H18</f>
        <v>1390.714285714286</v>
      </c>
      <c r="M18" s="21">
        <f>F18*J18</f>
        <v>1390.714285714286</v>
      </c>
      <c r="N18" s="16" t="s">
        <v>23</v>
      </c>
      <c r="O18" s="16" t="s">
        <v>63</v>
      </c>
      <c r="P18" s="16" t="s">
        <v>37</v>
      </c>
      <c r="Q18" s="16" t="s">
        <v>56</v>
      </c>
    </row>
    <row r="19" spans="1:17" s="17" customFormat="1" ht="27.75" customHeight="1" x14ac:dyDescent="0.25">
      <c r="A19" s="16">
        <v>12</v>
      </c>
      <c r="B19" s="16" t="s">
        <v>871</v>
      </c>
      <c r="C19" s="38" t="s">
        <v>2315</v>
      </c>
      <c r="D19" s="16" t="s">
        <v>2393</v>
      </c>
      <c r="E19" s="31">
        <v>1595</v>
      </c>
      <c r="F19" s="16">
        <f>E19/10</f>
        <v>159.5</v>
      </c>
      <c r="G19" s="16" t="s">
        <v>64</v>
      </c>
      <c r="H19" s="26">
        <v>14</v>
      </c>
      <c r="I19" s="16">
        <v>7</v>
      </c>
      <c r="J19" s="26">
        <v>13</v>
      </c>
      <c r="K19" s="16">
        <v>21</v>
      </c>
      <c r="L19" s="21">
        <f>F19*H19</f>
        <v>2233</v>
      </c>
      <c r="M19" s="21">
        <f>F19*J19</f>
        <v>2073.5</v>
      </c>
      <c r="N19" s="16" t="s">
        <v>10</v>
      </c>
      <c r="O19" s="16" t="s">
        <v>65</v>
      </c>
      <c r="P19" s="16" t="s">
        <v>22</v>
      </c>
      <c r="Q19" s="16" t="s">
        <v>880</v>
      </c>
    </row>
    <row r="20" spans="1:17" s="17" customFormat="1" ht="27.75" customHeight="1" x14ac:dyDescent="0.25">
      <c r="A20" s="16">
        <v>13</v>
      </c>
      <c r="B20" s="16" t="s">
        <v>867</v>
      </c>
      <c r="C20" s="38" t="s">
        <v>2374</v>
      </c>
      <c r="D20" s="16" t="s">
        <v>2109</v>
      </c>
      <c r="E20" s="31">
        <v>4218</v>
      </c>
      <c r="F20" s="16">
        <f>E20</f>
        <v>4218</v>
      </c>
      <c r="G20" s="16" t="s">
        <v>60</v>
      </c>
      <c r="H20" s="26">
        <v>0.4</v>
      </c>
      <c r="I20" s="16">
        <v>15</v>
      </c>
      <c r="J20" s="26">
        <v>0</v>
      </c>
      <c r="K20" s="16">
        <v>0</v>
      </c>
      <c r="L20" s="21">
        <f>F20*H20</f>
        <v>1687.2</v>
      </c>
      <c r="M20" s="21">
        <f>F20*J20</f>
        <v>0</v>
      </c>
      <c r="N20" s="16" t="s">
        <v>10</v>
      </c>
      <c r="O20" s="16" t="s">
        <v>61</v>
      </c>
      <c r="P20" s="16" t="s">
        <v>13</v>
      </c>
      <c r="Q20" s="16" t="s">
        <v>10</v>
      </c>
    </row>
    <row r="21" spans="1:17" s="17" customFormat="1" ht="27.75" customHeight="1" x14ac:dyDescent="0.25">
      <c r="A21" s="16">
        <v>14</v>
      </c>
      <c r="B21" s="16" t="s">
        <v>972</v>
      </c>
      <c r="C21" s="38" t="s">
        <v>2276</v>
      </c>
      <c r="D21" s="16" t="s">
        <v>2401</v>
      </c>
      <c r="E21" s="31">
        <v>2561800</v>
      </c>
      <c r="F21" s="16">
        <f>E21/500</f>
        <v>5123.6000000000004</v>
      </c>
      <c r="G21" s="16" t="s">
        <v>70</v>
      </c>
      <c r="H21" s="26">
        <v>6.45</v>
      </c>
      <c r="I21" s="16">
        <v>15</v>
      </c>
      <c r="J21" s="26">
        <v>0</v>
      </c>
      <c r="K21" s="16">
        <v>0</v>
      </c>
      <c r="L21" s="21">
        <f>F21*H21</f>
        <v>33047.22</v>
      </c>
      <c r="M21" s="21">
        <f>F21*J21</f>
        <v>0</v>
      </c>
      <c r="N21" s="16" t="s">
        <v>69</v>
      </c>
      <c r="O21" s="16" t="s">
        <v>71</v>
      </c>
      <c r="P21" s="16" t="s">
        <v>13</v>
      </c>
      <c r="Q21" s="16" t="s">
        <v>10</v>
      </c>
    </row>
    <row r="22" spans="1:17" s="17" customFormat="1" ht="27.75" customHeight="1" x14ac:dyDescent="0.25">
      <c r="A22" s="16">
        <v>15</v>
      </c>
      <c r="B22" s="16" t="s">
        <v>973</v>
      </c>
      <c r="C22" s="38" t="s">
        <v>2277</v>
      </c>
      <c r="D22" s="16" t="s">
        <v>2401</v>
      </c>
      <c r="E22" s="31">
        <v>1818400</v>
      </c>
      <c r="F22" s="16">
        <f>E22/500</f>
        <v>3636.8</v>
      </c>
      <c r="G22" s="16" t="s">
        <v>70</v>
      </c>
      <c r="H22" s="26">
        <v>5.4</v>
      </c>
      <c r="I22" s="16">
        <v>15</v>
      </c>
      <c r="J22" s="26">
        <v>0</v>
      </c>
      <c r="K22" s="16">
        <v>0</v>
      </c>
      <c r="L22" s="21">
        <f>F22*H22</f>
        <v>19638.72</v>
      </c>
      <c r="M22" s="21">
        <f>F22*J22</f>
        <v>0</v>
      </c>
      <c r="N22" s="16" t="s">
        <v>76</v>
      </c>
      <c r="O22" s="16" t="s">
        <v>71</v>
      </c>
      <c r="P22" s="16" t="s">
        <v>13</v>
      </c>
      <c r="Q22" s="16" t="s">
        <v>10</v>
      </c>
    </row>
    <row r="23" spans="1:17" s="17" customFormat="1" ht="27.75" customHeight="1" x14ac:dyDescent="0.25">
      <c r="A23" s="16">
        <v>16</v>
      </c>
      <c r="B23" s="16" t="s">
        <v>974</v>
      </c>
      <c r="C23" s="38" t="s">
        <v>975</v>
      </c>
      <c r="D23" s="16" t="s">
        <v>2417</v>
      </c>
      <c r="E23" s="31">
        <v>40312</v>
      </c>
      <c r="F23" s="16">
        <f>E23/40</f>
        <v>1007.8</v>
      </c>
      <c r="G23" s="16" t="s">
        <v>976</v>
      </c>
      <c r="H23" s="26">
        <v>0</v>
      </c>
      <c r="I23" s="16">
        <v>7</v>
      </c>
      <c r="J23" s="26">
        <v>34.08</v>
      </c>
      <c r="K23" s="16">
        <v>14</v>
      </c>
      <c r="L23" s="21">
        <f>F23*H23</f>
        <v>0</v>
      </c>
      <c r="M23" s="21">
        <f>F23*J23</f>
        <v>34345.823999999993</v>
      </c>
      <c r="N23" s="16" t="s">
        <v>78</v>
      </c>
      <c r="O23" s="16" t="s">
        <v>67</v>
      </c>
      <c r="P23" s="16" t="s">
        <v>79</v>
      </c>
      <c r="Q23" s="16" t="s">
        <v>10</v>
      </c>
    </row>
    <row r="24" spans="1:17" s="17" customFormat="1" ht="27.75" customHeight="1" x14ac:dyDescent="0.25">
      <c r="A24" s="16">
        <v>17</v>
      </c>
      <c r="B24" s="16" t="s">
        <v>977</v>
      </c>
      <c r="C24" s="38" t="s">
        <v>2420</v>
      </c>
      <c r="D24" s="16" t="s">
        <v>2417</v>
      </c>
      <c r="E24" s="31">
        <v>19156</v>
      </c>
      <c r="F24" s="16">
        <f>E24/40</f>
        <v>478.9</v>
      </c>
      <c r="G24" s="16" t="s">
        <v>976</v>
      </c>
      <c r="H24" s="26">
        <v>0</v>
      </c>
      <c r="I24" s="16">
        <v>7</v>
      </c>
      <c r="J24" s="26">
        <v>34.68</v>
      </c>
      <c r="K24" s="16">
        <v>14</v>
      </c>
      <c r="L24" s="21">
        <f>F24*H24</f>
        <v>0</v>
      </c>
      <c r="M24" s="21">
        <f>F24*J24</f>
        <v>16608.252</v>
      </c>
      <c r="N24" s="16" t="s">
        <v>82</v>
      </c>
      <c r="O24" s="16" t="s">
        <v>67</v>
      </c>
      <c r="P24" s="16" t="s">
        <v>79</v>
      </c>
      <c r="Q24" s="16" t="s">
        <v>10</v>
      </c>
    </row>
    <row r="25" spans="1:17" s="17" customFormat="1" ht="27.75" customHeight="1" x14ac:dyDescent="0.25">
      <c r="A25" s="16">
        <v>18</v>
      </c>
      <c r="B25" s="16" t="s">
        <v>978</v>
      </c>
      <c r="C25" s="38" t="s">
        <v>979</v>
      </c>
      <c r="D25" s="16" t="s">
        <v>2388</v>
      </c>
      <c r="E25" s="31">
        <v>438000</v>
      </c>
      <c r="F25" s="16">
        <f>E25/1000</f>
        <v>438</v>
      </c>
      <c r="G25" s="16" t="s">
        <v>84</v>
      </c>
      <c r="H25" s="26">
        <v>18.809999999999999</v>
      </c>
      <c r="I25" s="16">
        <v>14</v>
      </c>
      <c r="J25" s="26">
        <v>0</v>
      </c>
      <c r="K25" s="16">
        <v>0</v>
      </c>
      <c r="L25" s="21">
        <f>F25*H25</f>
        <v>8238.7799999999988</v>
      </c>
      <c r="M25" s="21">
        <f>F25*J25</f>
        <v>0</v>
      </c>
      <c r="N25" s="16" t="s">
        <v>83</v>
      </c>
      <c r="O25" s="16" t="s">
        <v>49</v>
      </c>
      <c r="P25" s="16" t="s">
        <v>13</v>
      </c>
      <c r="Q25" s="16" t="s">
        <v>10</v>
      </c>
    </row>
    <row r="26" spans="1:17" s="17" customFormat="1" ht="27.75" customHeight="1" x14ac:dyDescent="0.25">
      <c r="A26" s="16">
        <v>19</v>
      </c>
      <c r="B26" s="16" t="s">
        <v>980</v>
      </c>
      <c r="C26" s="38" t="s">
        <v>2362</v>
      </c>
      <c r="D26" s="16" t="s">
        <v>2388</v>
      </c>
      <c r="E26" s="31">
        <v>1315500</v>
      </c>
      <c r="F26" s="16">
        <f>E26/1000</f>
        <v>1315.5</v>
      </c>
      <c r="G26" s="16" t="s">
        <v>84</v>
      </c>
      <c r="H26" s="26">
        <v>30.47</v>
      </c>
      <c r="I26" s="16">
        <v>14</v>
      </c>
      <c r="J26" s="26">
        <v>0</v>
      </c>
      <c r="K26" s="16">
        <v>0</v>
      </c>
      <c r="L26" s="21">
        <f>F26*H26</f>
        <v>40083.284999999996</v>
      </c>
      <c r="M26" s="21">
        <f>F26*J26</f>
        <v>0</v>
      </c>
      <c r="N26" s="16" t="s">
        <v>83</v>
      </c>
      <c r="O26" s="16" t="s">
        <v>49</v>
      </c>
      <c r="P26" s="16" t="s">
        <v>13</v>
      </c>
      <c r="Q26" s="16" t="s">
        <v>10</v>
      </c>
    </row>
    <row r="27" spans="1:17" s="17" customFormat="1" ht="27.75" customHeight="1" x14ac:dyDescent="0.25">
      <c r="A27" s="16">
        <v>20</v>
      </c>
      <c r="B27" s="16" t="s">
        <v>981</v>
      </c>
      <c r="C27" s="38" t="s">
        <v>2179</v>
      </c>
      <c r="D27" s="16" t="s">
        <v>2402</v>
      </c>
      <c r="E27" s="31">
        <v>154550</v>
      </c>
      <c r="F27" s="16">
        <f>E27/50</f>
        <v>3091</v>
      </c>
      <c r="G27" s="16" t="s">
        <v>87</v>
      </c>
      <c r="H27" s="26">
        <v>8.9</v>
      </c>
      <c r="I27" s="16">
        <v>16</v>
      </c>
      <c r="J27" s="26">
        <v>8.58</v>
      </c>
      <c r="K27" s="16">
        <v>28</v>
      </c>
      <c r="L27" s="21">
        <f>F27*H27</f>
        <v>27509.9</v>
      </c>
      <c r="M27" s="21">
        <f>F27*J27</f>
        <v>26520.78</v>
      </c>
      <c r="N27" s="16" t="s">
        <v>89</v>
      </c>
      <c r="O27" s="16" t="s">
        <v>90</v>
      </c>
      <c r="P27" s="16" t="s">
        <v>91</v>
      </c>
      <c r="Q27" s="16" t="s">
        <v>10</v>
      </c>
    </row>
    <row r="28" spans="1:17" s="17" customFormat="1" ht="27.75" customHeight="1" x14ac:dyDescent="0.25">
      <c r="A28" s="16">
        <v>21</v>
      </c>
      <c r="B28" s="16" t="s">
        <v>982</v>
      </c>
      <c r="C28" s="38" t="s">
        <v>983</v>
      </c>
      <c r="D28" s="16" t="s">
        <v>2403</v>
      </c>
      <c r="E28" s="31">
        <v>39430</v>
      </c>
      <c r="F28" s="16">
        <f>E28</f>
        <v>39430</v>
      </c>
      <c r="G28" s="16" t="s">
        <v>95</v>
      </c>
      <c r="H28" s="26">
        <v>0</v>
      </c>
      <c r="I28" s="16">
        <v>16</v>
      </c>
      <c r="J28" s="26">
        <v>2.48</v>
      </c>
      <c r="K28" s="16">
        <v>21</v>
      </c>
      <c r="L28" s="21">
        <f>F28*H28</f>
        <v>0</v>
      </c>
      <c r="M28" s="21">
        <f>F28*J28</f>
        <v>97786.4</v>
      </c>
      <c r="N28" s="16" t="s">
        <v>94</v>
      </c>
      <c r="O28" s="16" t="s">
        <v>73</v>
      </c>
      <c r="P28" s="16" t="s">
        <v>53</v>
      </c>
      <c r="Q28" s="16" t="s">
        <v>10</v>
      </c>
    </row>
    <row r="29" spans="1:17" s="17" customFormat="1" ht="27.75" customHeight="1" x14ac:dyDescent="0.25">
      <c r="A29" s="16">
        <v>22</v>
      </c>
      <c r="B29" s="16" t="s">
        <v>872</v>
      </c>
      <c r="C29" s="38" t="s">
        <v>2156</v>
      </c>
      <c r="D29" s="16" t="s">
        <v>2404</v>
      </c>
      <c r="E29" s="31">
        <v>264500</v>
      </c>
      <c r="F29" s="16">
        <f>E29/1000</f>
        <v>264.5</v>
      </c>
      <c r="G29" s="16" t="s">
        <v>54</v>
      </c>
      <c r="H29" s="26">
        <v>10</v>
      </c>
      <c r="I29" s="16">
        <v>80</v>
      </c>
      <c r="J29" s="26">
        <v>0</v>
      </c>
      <c r="K29" s="16">
        <v>0</v>
      </c>
      <c r="L29" s="21">
        <f>F29*H29</f>
        <v>2645</v>
      </c>
      <c r="M29" s="21">
        <f>F29*J29</f>
        <v>0</v>
      </c>
      <c r="N29" s="16" t="s">
        <v>66</v>
      </c>
      <c r="O29" s="16" t="s">
        <v>2415</v>
      </c>
      <c r="P29" s="16" t="s">
        <v>14</v>
      </c>
      <c r="Q29" s="16" t="s">
        <v>15</v>
      </c>
    </row>
    <row r="30" spans="1:17" s="17" customFormat="1" ht="27.75" customHeight="1" x14ac:dyDescent="0.25">
      <c r="A30" s="16">
        <v>23</v>
      </c>
      <c r="B30" s="16" t="s">
        <v>873</v>
      </c>
      <c r="C30" s="38" t="s">
        <v>2157</v>
      </c>
      <c r="D30" s="16" t="s">
        <v>2404</v>
      </c>
      <c r="E30" s="31">
        <v>56300</v>
      </c>
      <c r="F30" s="16">
        <f>E30/100</f>
        <v>563</v>
      </c>
      <c r="G30" s="16" t="s">
        <v>24</v>
      </c>
      <c r="H30" s="26">
        <v>2.15</v>
      </c>
      <c r="I30" s="16">
        <v>80</v>
      </c>
      <c r="J30" s="26">
        <v>0</v>
      </c>
      <c r="K30" s="16">
        <v>0</v>
      </c>
      <c r="L30" s="21">
        <f>F30*H30</f>
        <v>1210.45</v>
      </c>
      <c r="M30" s="21">
        <f>F30*J30</f>
        <v>0</v>
      </c>
      <c r="N30" s="16" t="s">
        <v>66</v>
      </c>
      <c r="O30" s="16" t="s">
        <v>2415</v>
      </c>
      <c r="P30" s="16" t="s">
        <v>14</v>
      </c>
      <c r="Q30" s="16" t="s">
        <v>15</v>
      </c>
    </row>
    <row r="31" spans="1:17" s="17" customFormat="1" ht="27.75" customHeight="1" x14ac:dyDescent="0.25">
      <c r="A31" s="16">
        <v>24</v>
      </c>
      <c r="B31" s="16" t="s">
        <v>855</v>
      </c>
      <c r="C31" s="38" t="s">
        <v>856</v>
      </c>
      <c r="D31" s="16" t="s">
        <v>2401</v>
      </c>
      <c r="E31" s="31">
        <v>47500</v>
      </c>
      <c r="F31" s="16">
        <f>E31/100</f>
        <v>475</v>
      </c>
      <c r="G31" s="16" t="s">
        <v>24</v>
      </c>
      <c r="H31" s="26">
        <v>1.91</v>
      </c>
      <c r="I31" s="16">
        <v>15</v>
      </c>
      <c r="J31" s="26">
        <v>0</v>
      </c>
      <c r="K31" s="16">
        <v>0</v>
      </c>
      <c r="L31" s="21">
        <f>F31*H31</f>
        <v>907.25</v>
      </c>
      <c r="M31" s="21">
        <f>F31*J31</f>
        <v>0</v>
      </c>
      <c r="N31" s="16" t="s">
        <v>19</v>
      </c>
      <c r="O31" s="16" t="s">
        <v>21</v>
      </c>
      <c r="P31" s="16" t="s">
        <v>22</v>
      </c>
      <c r="Q31" s="16" t="s">
        <v>25</v>
      </c>
    </row>
    <row r="32" spans="1:17" s="17" customFormat="1" ht="27.75" customHeight="1" x14ac:dyDescent="0.25">
      <c r="A32" s="16">
        <v>25</v>
      </c>
      <c r="B32" s="16" t="s">
        <v>857</v>
      </c>
      <c r="C32" s="38" t="s">
        <v>2275</v>
      </c>
      <c r="D32" s="16" t="s">
        <v>2401</v>
      </c>
      <c r="E32" s="31">
        <v>4465800</v>
      </c>
      <c r="F32" s="16">
        <f>E32/120</f>
        <v>37215</v>
      </c>
      <c r="G32" s="16" t="s">
        <v>31</v>
      </c>
      <c r="H32" s="26">
        <v>1.4</v>
      </c>
      <c r="I32" s="16">
        <v>15</v>
      </c>
      <c r="J32" s="26">
        <v>0</v>
      </c>
      <c r="K32" s="16">
        <v>0</v>
      </c>
      <c r="L32" s="21">
        <f>F32*H32</f>
        <v>52101</v>
      </c>
      <c r="M32" s="21">
        <f>F32*J32</f>
        <v>0</v>
      </c>
      <c r="N32" s="16" t="s">
        <v>27</v>
      </c>
      <c r="O32" s="16" t="s">
        <v>21</v>
      </c>
      <c r="P32" s="16" t="s">
        <v>22</v>
      </c>
      <c r="Q32" s="16" t="s">
        <v>32</v>
      </c>
    </row>
    <row r="33" spans="1:17" s="17" customFormat="1" ht="27.75" customHeight="1" x14ac:dyDescent="0.25">
      <c r="A33" s="16">
        <v>26</v>
      </c>
      <c r="B33" s="16" t="s">
        <v>986</v>
      </c>
      <c r="C33" s="38" t="s">
        <v>987</v>
      </c>
      <c r="D33" s="16" t="s">
        <v>2386</v>
      </c>
      <c r="E33" s="31">
        <v>247030</v>
      </c>
      <c r="F33" s="16">
        <f>E33/100</f>
        <v>2470.3000000000002</v>
      </c>
      <c r="G33" s="16" t="s">
        <v>17</v>
      </c>
      <c r="H33" s="26">
        <v>0.73</v>
      </c>
      <c r="I33" s="16">
        <v>5</v>
      </c>
      <c r="J33" s="26">
        <v>0.5</v>
      </c>
      <c r="K33" s="16">
        <v>28</v>
      </c>
      <c r="L33" s="21">
        <f>F33*H33</f>
        <v>1803.3190000000002</v>
      </c>
      <c r="M33" s="21">
        <f>F33*J33</f>
        <v>1235.1500000000001</v>
      </c>
      <c r="N33" s="16" t="s">
        <v>10</v>
      </c>
      <c r="O33" s="16" t="s">
        <v>68</v>
      </c>
      <c r="P33" s="16" t="s">
        <v>13</v>
      </c>
      <c r="Q33" s="16" t="s">
        <v>10</v>
      </c>
    </row>
    <row r="34" spans="1:17" s="17" customFormat="1" ht="27.75" customHeight="1" x14ac:dyDescent="0.25">
      <c r="A34" s="16">
        <v>27</v>
      </c>
      <c r="B34" s="16" t="s">
        <v>988</v>
      </c>
      <c r="C34" s="38" t="s">
        <v>989</v>
      </c>
      <c r="D34" s="16" t="s">
        <v>2386</v>
      </c>
      <c r="E34" s="31">
        <v>3098435</v>
      </c>
      <c r="F34" s="16">
        <f>E34/100</f>
        <v>30984.35</v>
      </c>
      <c r="G34" s="16" t="s">
        <v>17</v>
      </c>
      <c r="H34" s="26">
        <v>0.74</v>
      </c>
      <c r="I34" s="16">
        <v>5</v>
      </c>
      <c r="J34" s="26">
        <v>0.52</v>
      </c>
      <c r="K34" s="16">
        <v>28</v>
      </c>
      <c r="L34" s="21">
        <f>F34*H34</f>
        <v>22928.418999999998</v>
      </c>
      <c r="M34" s="21">
        <f>F34*J34</f>
        <v>16111.861999999999</v>
      </c>
      <c r="N34" s="16" t="s">
        <v>10</v>
      </c>
      <c r="O34" s="16" t="s">
        <v>68</v>
      </c>
      <c r="P34" s="16" t="s">
        <v>13</v>
      </c>
      <c r="Q34" s="16" t="s">
        <v>10</v>
      </c>
    </row>
    <row r="35" spans="1:17" s="17" customFormat="1" ht="27.75" customHeight="1" x14ac:dyDescent="0.25">
      <c r="A35" s="16">
        <v>28</v>
      </c>
      <c r="B35" s="16" t="s">
        <v>990</v>
      </c>
      <c r="C35" s="38" t="s">
        <v>2181</v>
      </c>
      <c r="D35" s="16" t="s">
        <v>2402</v>
      </c>
      <c r="E35" s="31">
        <v>295500</v>
      </c>
      <c r="F35" s="16">
        <f>E35/90</f>
        <v>3283.3333333333335</v>
      </c>
      <c r="G35" s="16" t="s">
        <v>102</v>
      </c>
      <c r="H35" s="26">
        <v>2.65</v>
      </c>
      <c r="I35" s="16">
        <v>16</v>
      </c>
      <c r="J35" s="26">
        <v>2.5499999999999998</v>
      </c>
      <c r="K35" s="16">
        <v>28</v>
      </c>
      <c r="L35" s="21">
        <f>F35*H35</f>
        <v>8700.8333333333339</v>
      </c>
      <c r="M35" s="21">
        <f>F35*J35</f>
        <v>8372.5</v>
      </c>
      <c r="N35" s="16" t="s">
        <v>101</v>
      </c>
      <c r="O35" s="16" t="s">
        <v>72</v>
      </c>
      <c r="P35" s="16" t="s">
        <v>13</v>
      </c>
      <c r="Q35" s="16" t="s">
        <v>10</v>
      </c>
    </row>
    <row r="36" spans="1:17" s="17" customFormat="1" ht="27.75" customHeight="1" x14ac:dyDescent="0.25">
      <c r="A36" s="16">
        <v>29</v>
      </c>
      <c r="B36" s="16" t="s">
        <v>991</v>
      </c>
      <c r="C36" s="38" t="s">
        <v>2182</v>
      </c>
      <c r="D36" s="16" t="s">
        <v>2402</v>
      </c>
      <c r="E36" s="31">
        <v>453500</v>
      </c>
      <c r="F36" s="16">
        <f>E36/90</f>
        <v>5038.8888888888887</v>
      </c>
      <c r="G36" s="16" t="s">
        <v>102</v>
      </c>
      <c r="H36" s="26">
        <v>4.3600000000000003</v>
      </c>
      <c r="I36" s="16">
        <v>16</v>
      </c>
      <c r="J36" s="26">
        <v>4.2</v>
      </c>
      <c r="K36" s="16">
        <v>28</v>
      </c>
      <c r="L36" s="21">
        <f>F36*H36</f>
        <v>21969.555555555555</v>
      </c>
      <c r="M36" s="21">
        <f>F36*J36</f>
        <v>21163.333333333332</v>
      </c>
      <c r="N36" s="16" t="s">
        <v>101</v>
      </c>
      <c r="O36" s="16" t="s">
        <v>72</v>
      </c>
      <c r="P36" s="16" t="s">
        <v>13</v>
      </c>
      <c r="Q36" s="16" t="s">
        <v>10</v>
      </c>
    </row>
    <row r="37" spans="1:17" s="17" customFormat="1" ht="27.75" customHeight="1" x14ac:dyDescent="0.25">
      <c r="A37" s="16">
        <v>30</v>
      </c>
      <c r="B37" s="16" t="s">
        <v>992</v>
      </c>
      <c r="C37" s="38" t="s">
        <v>2307</v>
      </c>
      <c r="D37" s="16" t="s">
        <v>2395</v>
      </c>
      <c r="E37" s="31">
        <v>17200</v>
      </c>
      <c r="F37" s="16">
        <f>E37/100</f>
        <v>172</v>
      </c>
      <c r="G37" s="16" t="s">
        <v>88</v>
      </c>
      <c r="H37" s="26">
        <v>24.18</v>
      </c>
      <c r="I37" s="16">
        <v>14</v>
      </c>
      <c r="J37" s="26">
        <v>25.72</v>
      </c>
      <c r="K37" s="16">
        <v>0</v>
      </c>
      <c r="L37" s="21">
        <f>F37*H37</f>
        <v>4158.96</v>
      </c>
      <c r="M37" s="21">
        <f>F37*J37</f>
        <v>4423.84</v>
      </c>
      <c r="N37" s="16" t="s">
        <v>10</v>
      </c>
      <c r="O37" s="16" t="s">
        <v>104</v>
      </c>
      <c r="P37" s="16" t="s">
        <v>105</v>
      </c>
      <c r="Q37" s="16" t="s">
        <v>10</v>
      </c>
    </row>
    <row r="38" spans="1:17" s="17" customFormat="1" ht="27.75" customHeight="1" x14ac:dyDescent="0.25">
      <c r="A38" s="16">
        <v>31</v>
      </c>
      <c r="B38" s="16" t="s">
        <v>993</v>
      </c>
      <c r="C38" s="38" t="s">
        <v>2318</v>
      </c>
      <c r="D38" s="16" t="s">
        <v>2393</v>
      </c>
      <c r="E38" s="31">
        <v>353</v>
      </c>
      <c r="F38" s="16">
        <f>E38</f>
        <v>353</v>
      </c>
      <c r="G38" s="16" t="s">
        <v>106</v>
      </c>
      <c r="H38" s="26">
        <v>4.7</v>
      </c>
      <c r="I38" s="16">
        <v>7</v>
      </c>
      <c r="J38" s="26">
        <v>4.5</v>
      </c>
      <c r="K38" s="16">
        <v>21</v>
      </c>
      <c r="L38" s="21">
        <f>F38*H38</f>
        <v>1659.1000000000001</v>
      </c>
      <c r="M38" s="21">
        <f>F38*J38</f>
        <v>1588.5</v>
      </c>
      <c r="N38" s="16" t="s">
        <v>10</v>
      </c>
      <c r="O38" s="16" t="s">
        <v>107</v>
      </c>
      <c r="P38" s="16" t="s">
        <v>108</v>
      </c>
      <c r="Q38" s="16" t="s">
        <v>10</v>
      </c>
    </row>
    <row r="39" spans="1:17" s="17" customFormat="1" ht="27.75" customHeight="1" x14ac:dyDescent="0.25">
      <c r="A39" s="16">
        <v>32</v>
      </c>
      <c r="B39" s="16" t="s">
        <v>1095</v>
      </c>
      <c r="C39" s="38" t="s">
        <v>2212</v>
      </c>
      <c r="D39" s="16" t="s">
        <v>2402</v>
      </c>
      <c r="E39" s="31">
        <v>16260</v>
      </c>
      <c r="F39" s="16">
        <f>E39/5</f>
        <v>3252</v>
      </c>
      <c r="G39" s="16" t="s">
        <v>259</v>
      </c>
      <c r="H39" s="26">
        <v>48.13</v>
      </c>
      <c r="I39" s="16">
        <v>16</v>
      </c>
      <c r="J39" s="26">
        <v>0</v>
      </c>
      <c r="K39" s="16">
        <v>0</v>
      </c>
      <c r="L39" s="21">
        <f>F39*H39</f>
        <v>156518.76</v>
      </c>
      <c r="M39" s="21">
        <f>F39*J39</f>
        <v>0</v>
      </c>
      <c r="N39" s="16" t="s">
        <v>258</v>
      </c>
      <c r="O39" s="16" t="s">
        <v>194</v>
      </c>
      <c r="P39" s="16" t="s">
        <v>195</v>
      </c>
      <c r="Q39" s="16" t="s">
        <v>10</v>
      </c>
    </row>
    <row r="40" spans="1:17" s="17" customFormat="1" ht="27.75" customHeight="1" x14ac:dyDescent="0.25">
      <c r="A40" s="16">
        <v>33</v>
      </c>
      <c r="B40" s="16" t="s">
        <v>994</v>
      </c>
      <c r="C40" s="38" t="s">
        <v>995</v>
      </c>
      <c r="D40" s="16" t="s">
        <v>2397</v>
      </c>
      <c r="E40" s="31">
        <v>1850</v>
      </c>
      <c r="F40" s="16">
        <f>E40</f>
        <v>1850</v>
      </c>
      <c r="G40" s="16" t="s">
        <v>112</v>
      </c>
      <c r="H40" s="26">
        <v>1.37</v>
      </c>
      <c r="I40" s="16">
        <v>30</v>
      </c>
      <c r="J40" s="26">
        <v>0</v>
      </c>
      <c r="K40" s="16">
        <v>0</v>
      </c>
      <c r="L40" s="21">
        <f>F40*H40</f>
        <v>2534.5</v>
      </c>
      <c r="M40" s="21">
        <f>F40*J40</f>
        <v>0</v>
      </c>
      <c r="N40" s="16" t="s">
        <v>111</v>
      </c>
      <c r="O40" s="16" t="s">
        <v>34</v>
      </c>
      <c r="P40" s="16" t="s">
        <v>13</v>
      </c>
      <c r="Q40" s="16" t="s">
        <v>10</v>
      </c>
    </row>
    <row r="41" spans="1:17" s="17" customFormat="1" ht="27.75" customHeight="1" x14ac:dyDescent="0.25">
      <c r="A41" s="16">
        <v>34</v>
      </c>
      <c r="B41" s="16" t="s">
        <v>996</v>
      </c>
      <c r="C41" s="38" t="s">
        <v>997</v>
      </c>
      <c r="D41" s="16" t="s">
        <v>2417</v>
      </c>
      <c r="E41" s="31">
        <v>24880</v>
      </c>
      <c r="F41" s="16">
        <f>E41/3</f>
        <v>8293.3333333333339</v>
      </c>
      <c r="G41" s="16" t="s">
        <v>114</v>
      </c>
      <c r="H41" s="26">
        <v>0</v>
      </c>
      <c r="I41" s="16">
        <v>7</v>
      </c>
      <c r="J41" s="26">
        <v>1.38</v>
      </c>
      <c r="K41" s="16">
        <v>14</v>
      </c>
      <c r="L41" s="21">
        <f>F41*H41</f>
        <v>0</v>
      </c>
      <c r="M41" s="21">
        <f>F41*J41</f>
        <v>11444.8</v>
      </c>
      <c r="N41" s="16" t="s">
        <v>113</v>
      </c>
      <c r="O41" s="16" t="s">
        <v>67</v>
      </c>
      <c r="P41" s="16" t="s">
        <v>110</v>
      </c>
      <c r="Q41" s="16" t="s">
        <v>10</v>
      </c>
    </row>
    <row r="42" spans="1:17" s="17" customFormat="1" ht="27.75" customHeight="1" x14ac:dyDescent="0.25">
      <c r="A42" s="16">
        <v>35</v>
      </c>
      <c r="B42" s="16" t="s">
        <v>998</v>
      </c>
      <c r="C42" s="38" t="s">
        <v>999</v>
      </c>
      <c r="D42" s="16" t="s">
        <v>2403</v>
      </c>
      <c r="E42" s="31">
        <v>23400</v>
      </c>
      <c r="F42" s="16">
        <f>E42</f>
        <v>23400</v>
      </c>
      <c r="G42" s="16" t="s">
        <v>116</v>
      </c>
      <c r="H42" s="26">
        <v>1.22</v>
      </c>
      <c r="I42" s="16">
        <v>16</v>
      </c>
      <c r="J42" s="26">
        <v>1.18</v>
      </c>
      <c r="K42" s="16">
        <v>21</v>
      </c>
      <c r="L42" s="21">
        <f>F42*H42</f>
        <v>28548</v>
      </c>
      <c r="M42" s="21">
        <f>F42*J42</f>
        <v>27612</v>
      </c>
      <c r="N42" s="16" t="s">
        <v>115</v>
      </c>
      <c r="O42" s="16" t="s">
        <v>73</v>
      </c>
      <c r="P42" s="16" t="s">
        <v>53</v>
      </c>
      <c r="Q42" s="16" t="s">
        <v>10</v>
      </c>
    </row>
    <row r="43" spans="1:17" s="17" customFormat="1" ht="27.75" customHeight="1" x14ac:dyDescent="0.25">
      <c r="A43" s="16">
        <v>36</v>
      </c>
      <c r="B43" s="16" t="s">
        <v>1005</v>
      </c>
      <c r="C43" s="38" t="s">
        <v>2184</v>
      </c>
      <c r="D43" s="16" t="s">
        <v>2402</v>
      </c>
      <c r="E43" s="31">
        <v>15560</v>
      </c>
      <c r="F43" s="16">
        <f>E43</f>
        <v>15560</v>
      </c>
      <c r="G43" s="16" t="s">
        <v>124</v>
      </c>
      <c r="H43" s="26">
        <v>3.04</v>
      </c>
      <c r="I43" s="16">
        <v>16</v>
      </c>
      <c r="J43" s="26">
        <v>2.93</v>
      </c>
      <c r="K43" s="16">
        <v>28</v>
      </c>
      <c r="L43" s="21">
        <f>F43*H43</f>
        <v>47302.400000000001</v>
      </c>
      <c r="M43" s="21">
        <f>F43*J43</f>
        <v>45590.8</v>
      </c>
      <c r="N43" s="16" t="s">
        <v>123</v>
      </c>
      <c r="O43" s="16" t="s">
        <v>40</v>
      </c>
      <c r="P43" s="16" t="s">
        <v>41</v>
      </c>
      <c r="Q43" s="16" t="s">
        <v>125</v>
      </c>
    </row>
    <row r="44" spans="1:17" s="17" customFormat="1" ht="27.75" customHeight="1" x14ac:dyDescent="0.25">
      <c r="A44" s="16">
        <v>37</v>
      </c>
      <c r="B44" s="16" t="s">
        <v>1006</v>
      </c>
      <c r="C44" s="38" t="s">
        <v>1007</v>
      </c>
      <c r="D44" s="16" t="s">
        <v>2104</v>
      </c>
      <c r="E44" s="31">
        <v>11415</v>
      </c>
      <c r="F44" s="16">
        <f>E44/1</f>
        <v>11415</v>
      </c>
      <c r="G44" s="16" t="s">
        <v>2106</v>
      </c>
      <c r="H44" s="26">
        <v>4.95</v>
      </c>
      <c r="I44" s="16">
        <v>21</v>
      </c>
      <c r="J44" s="26">
        <v>0</v>
      </c>
      <c r="K44" s="16">
        <v>0</v>
      </c>
      <c r="L44" s="21">
        <f>F44*H44</f>
        <v>56504.25</v>
      </c>
      <c r="M44" s="21">
        <f>F44*J44</f>
        <v>0</v>
      </c>
      <c r="N44" s="16" t="s">
        <v>2105</v>
      </c>
      <c r="O44" s="16" t="s">
        <v>2107</v>
      </c>
      <c r="P44" s="16" t="s">
        <v>13</v>
      </c>
      <c r="Q44" s="16" t="s">
        <v>2108</v>
      </c>
    </row>
    <row r="45" spans="1:17" s="17" customFormat="1" ht="27.75" customHeight="1" x14ac:dyDescent="0.25">
      <c r="A45" s="16">
        <v>38</v>
      </c>
      <c r="B45" s="16" t="s">
        <v>1008</v>
      </c>
      <c r="C45" s="38" t="s">
        <v>2176</v>
      </c>
      <c r="D45" s="16" t="s">
        <v>2402</v>
      </c>
      <c r="E45" s="31">
        <v>570</v>
      </c>
      <c r="F45" s="16">
        <f>E45</f>
        <v>570</v>
      </c>
      <c r="G45" s="16" t="s">
        <v>124</v>
      </c>
      <c r="H45" s="26">
        <v>2.7</v>
      </c>
      <c r="I45" s="16">
        <v>16</v>
      </c>
      <c r="J45" s="26">
        <v>2.6</v>
      </c>
      <c r="K45" s="16">
        <v>28</v>
      </c>
      <c r="L45" s="21">
        <f>F45*H45</f>
        <v>1539</v>
      </c>
      <c r="M45" s="21">
        <f>F45*J45</f>
        <v>1482</v>
      </c>
      <c r="N45" s="16" t="s">
        <v>127</v>
      </c>
      <c r="O45" s="16" t="s">
        <v>40</v>
      </c>
      <c r="P45" s="16" t="s">
        <v>41</v>
      </c>
      <c r="Q45" s="16" t="s">
        <v>128</v>
      </c>
    </row>
    <row r="46" spans="1:17" s="17" customFormat="1" ht="27.75" customHeight="1" x14ac:dyDescent="0.25">
      <c r="A46" s="16">
        <v>39</v>
      </c>
      <c r="B46" s="16" t="s">
        <v>1010</v>
      </c>
      <c r="C46" s="38" t="s">
        <v>2158</v>
      </c>
      <c r="D46" s="16" t="s">
        <v>2404</v>
      </c>
      <c r="E46" s="31">
        <v>208400</v>
      </c>
      <c r="F46" s="16">
        <f>E46/100</f>
        <v>2084</v>
      </c>
      <c r="G46" s="16" t="s">
        <v>24</v>
      </c>
      <c r="H46" s="26">
        <v>1.5</v>
      </c>
      <c r="I46" s="16">
        <v>80</v>
      </c>
      <c r="J46" s="26">
        <v>0</v>
      </c>
      <c r="K46" s="16">
        <v>0</v>
      </c>
      <c r="L46" s="21">
        <f>F46*H46</f>
        <v>3126</v>
      </c>
      <c r="M46" s="21">
        <f>F46*J46</f>
        <v>0</v>
      </c>
      <c r="N46" s="16" t="s">
        <v>129</v>
      </c>
      <c r="O46" s="16" t="s">
        <v>2415</v>
      </c>
      <c r="P46" s="16" t="s">
        <v>14</v>
      </c>
      <c r="Q46" s="16" t="s">
        <v>15</v>
      </c>
    </row>
    <row r="47" spans="1:17" s="17" customFormat="1" ht="27.75" customHeight="1" x14ac:dyDescent="0.25">
      <c r="A47" s="16">
        <v>40</v>
      </c>
      <c r="B47" s="16" t="s">
        <v>1011</v>
      </c>
      <c r="C47" s="38" t="s">
        <v>2154</v>
      </c>
      <c r="D47" s="16" t="s">
        <v>2404</v>
      </c>
      <c r="E47" s="31">
        <v>87300</v>
      </c>
      <c r="F47" s="16">
        <f>E47/100</f>
        <v>873</v>
      </c>
      <c r="G47" s="16" t="s">
        <v>24</v>
      </c>
      <c r="H47" s="26">
        <v>1.7</v>
      </c>
      <c r="I47" s="16">
        <v>80</v>
      </c>
      <c r="J47" s="26">
        <v>0</v>
      </c>
      <c r="K47" s="16">
        <v>0</v>
      </c>
      <c r="L47" s="21">
        <f>F47*H47</f>
        <v>1484.1</v>
      </c>
      <c r="M47" s="21">
        <f>F47*J47</f>
        <v>0</v>
      </c>
      <c r="N47" s="16" t="s">
        <v>129</v>
      </c>
      <c r="O47" s="16" t="s">
        <v>2415</v>
      </c>
      <c r="P47" s="16" t="s">
        <v>14</v>
      </c>
      <c r="Q47" s="16" t="s">
        <v>15</v>
      </c>
    </row>
    <row r="48" spans="1:17" s="17" customFormat="1" ht="27.75" customHeight="1" x14ac:dyDescent="0.25">
      <c r="A48" s="16">
        <v>41</v>
      </c>
      <c r="B48" s="16" t="s">
        <v>1014</v>
      </c>
      <c r="C48" s="38" t="s">
        <v>2292</v>
      </c>
      <c r="D48" s="16" t="s">
        <v>2399</v>
      </c>
      <c r="E48" s="31">
        <v>9135</v>
      </c>
      <c r="F48" s="16">
        <f>E48/100</f>
        <v>91.35</v>
      </c>
      <c r="G48" s="16" t="s">
        <v>881</v>
      </c>
      <c r="H48" s="26">
        <v>4</v>
      </c>
      <c r="I48" s="16">
        <v>14</v>
      </c>
      <c r="J48" s="26">
        <v>3.9</v>
      </c>
      <c r="K48" s="16">
        <v>28</v>
      </c>
      <c r="L48" s="21">
        <f>F48*H48</f>
        <v>365.4</v>
      </c>
      <c r="M48" s="21">
        <f>F48*J48</f>
        <v>356.26499999999999</v>
      </c>
      <c r="N48" s="16" t="s">
        <v>29</v>
      </c>
      <c r="O48" s="16" t="s">
        <v>30</v>
      </c>
      <c r="P48" s="16" t="s">
        <v>18</v>
      </c>
      <c r="Q48" s="16">
        <v>1118778</v>
      </c>
    </row>
    <row r="49" spans="1:17" s="17" customFormat="1" ht="27.75" customHeight="1" x14ac:dyDescent="0.25">
      <c r="A49" s="16">
        <v>42</v>
      </c>
      <c r="B49" s="16" t="s">
        <v>1009</v>
      </c>
      <c r="C49" s="38" t="s">
        <v>2297</v>
      </c>
      <c r="D49" s="16" t="s">
        <v>2398</v>
      </c>
      <c r="E49" s="31">
        <v>5053000</v>
      </c>
      <c r="F49" s="16">
        <f>E49/28</f>
        <v>180464.28571428571</v>
      </c>
      <c r="G49" s="16" t="s">
        <v>55</v>
      </c>
      <c r="H49" s="26">
        <v>0.18</v>
      </c>
      <c r="I49" s="16">
        <v>5</v>
      </c>
      <c r="J49" s="26">
        <v>0.18</v>
      </c>
      <c r="K49" s="16">
        <v>35</v>
      </c>
      <c r="L49" s="21">
        <f>F49*H49</f>
        <v>32483.571428571428</v>
      </c>
      <c r="M49" s="21">
        <f>F49*J49</f>
        <v>32483.571428571428</v>
      </c>
      <c r="N49" s="16" t="s">
        <v>23</v>
      </c>
      <c r="O49" s="16" t="s">
        <v>36</v>
      </c>
      <c r="P49" s="16" t="s">
        <v>37</v>
      </c>
      <c r="Q49" s="16" t="s">
        <v>56</v>
      </c>
    </row>
    <row r="50" spans="1:17" s="17" customFormat="1" ht="27.75" customHeight="1" x14ac:dyDescent="0.25">
      <c r="A50" s="16">
        <v>43</v>
      </c>
      <c r="B50" s="16" t="s">
        <v>1017</v>
      </c>
      <c r="C50" s="38" t="s">
        <v>1018</v>
      </c>
      <c r="D50" s="16" t="s">
        <v>2109</v>
      </c>
      <c r="E50" s="31">
        <v>424</v>
      </c>
      <c r="F50" s="16">
        <f>E50</f>
        <v>424</v>
      </c>
      <c r="G50" s="16" t="s">
        <v>136</v>
      </c>
      <c r="H50" s="26">
        <v>1.5</v>
      </c>
      <c r="I50" s="16">
        <v>15</v>
      </c>
      <c r="J50" s="26">
        <v>0</v>
      </c>
      <c r="K50" s="16">
        <v>0</v>
      </c>
      <c r="L50" s="21">
        <f>F50*H50</f>
        <v>636</v>
      </c>
      <c r="M50" s="21">
        <f>F50*J50</f>
        <v>0</v>
      </c>
      <c r="N50" s="16" t="s">
        <v>135</v>
      </c>
      <c r="O50" s="16" t="s">
        <v>48</v>
      </c>
      <c r="P50" s="16" t="s">
        <v>13</v>
      </c>
      <c r="Q50" s="16" t="s">
        <v>10</v>
      </c>
    </row>
    <row r="51" spans="1:17" s="17" customFormat="1" ht="27.75" customHeight="1" x14ac:dyDescent="0.25">
      <c r="A51" s="16">
        <v>44</v>
      </c>
      <c r="B51" s="16" t="s">
        <v>1019</v>
      </c>
      <c r="C51" s="38" t="s">
        <v>1020</v>
      </c>
      <c r="D51" s="16" t="s">
        <v>2109</v>
      </c>
      <c r="E51" s="31">
        <v>8320</v>
      </c>
      <c r="F51" s="16">
        <f>E51</f>
        <v>8320</v>
      </c>
      <c r="G51" s="16" t="s">
        <v>138</v>
      </c>
      <c r="H51" s="26">
        <v>0.8</v>
      </c>
      <c r="I51" s="16">
        <v>15</v>
      </c>
      <c r="J51" s="26">
        <v>0</v>
      </c>
      <c r="K51" s="16">
        <v>0</v>
      </c>
      <c r="L51" s="21">
        <f>F51*H51</f>
        <v>6656</v>
      </c>
      <c r="M51" s="21">
        <f>F51*J51</f>
        <v>0</v>
      </c>
      <c r="N51" s="16" t="s">
        <v>137</v>
      </c>
      <c r="O51" s="16" t="s">
        <v>139</v>
      </c>
      <c r="P51" s="16" t="s">
        <v>13</v>
      </c>
      <c r="Q51" s="16" t="s">
        <v>10</v>
      </c>
    </row>
    <row r="52" spans="1:17" s="17" customFormat="1" ht="27.75" customHeight="1" x14ac:dyDescent="0.25">
      <c r="A52" s="16">
        <v>45</v>
      </c>
      <c r="B52" s="16" t="s">
        <v>1015</v>
      </c>
      <c r="C52" s="38" t="s">
        <v>2185</v>
      </c>
      <c r="D52" s="16" t="s">
        <v>2402</v>
      </c>
      <c r="E52" s="31">
        <v>1791000</v>
      </c>
      <c r="F52" s="16">
        <f>E52/100</f>
        <v>17910</v>
      </c>
      <c r="G52" s="16" t="s">
        <v>24</v>
      </c>
      <c r="H52" s="26">
        <v>3.85</v>
      </c>
      <c r="I52" s="16">
        <v>16</v>
      </c>
      <c r="J52" s="26">
        <v>3.7</v>
      </c>
      <c r="K52" s="16">
        <v>28</v>
      </c>
      <c r="L52" s="21">
        <f>F52*H52</f>
        <v>68953.5</v>
      </c>
      <c r="M52" s="21">
        <f>F52*J52</f>
        <v>66267</v>
      </c>
      <c r="N52" s="16" t="s">
        <v>132</v>
      </c>
      <c r="O52" s="16" t="s">
        <v>26</v>
      </c>
      <c r="P52" s="16" t="s">
        <v>14</v>
      </c>
      <c r="Q52" s="16" t="s">
        <v>10</v>
      </c>
    </row>
    <row r="53" spans="1:17" s="17" customFormat="1" ht="27.75" customHeight="1" x14ac:dyDescent="0.25">
      <c r="A53" s="16">
        <v>46</v>
      </c>
      <c r="B53" s="16" t="s">
        <v>1012</v>
      </c>
      <c r="C53" s="38" t="s">
        <v>1013</v>
      </c>
      <c r="D53" s="16" t="s">
        <v>2391</v>
      </c>
      <c r="E53" s="31">
        <v>527</v>
      </c>
      <c r="F53" s="16">
        <f>E53</f>
        <v>527</v>
      </c>
      <c r="G53" s="16" t="s">
        <v>130</v>
      </c>
      <c r="H53" s="26">
        <v>6.75</v>
      </c>
      <c r="I53" s="16">
        <v>15</v>
      </c>
      <c r="J53" s="26">
        <v>0</v>
      </c>
      <c r="K53" s="16">
        <v>0</v>
      </c>
      <c r="L53" s="21">
        <f>F53*H53</f>
        <v>3557.25</v>
      </c>
      <c r="M53" s="21">
        <f>F53*J53</f>
        <v>0</v>
      </c>
      <c r="N53" s="16" t="s">
        <v>23</v>
      </c>
      <c r="O53" s="16" t="s">
        <v>131</v>
      </c>
      <c r="P53" s="16" t="s">
        <v>22</v>
      </c>
      <c r="Q53" s="16" t="s">
        <v>10</v>
      </c>
    </row>
    <row r="54" spans="1:17" s="17" customFormat="1" ht="27.75" customHeight="1" x14ac:dyDescent="0.25">
      <c r="A54" s="16">
        <v>47</v>
      </c>
      <c r="B54" s="16" t="s">
        <v>1021</v>
      </c>
      <c r="C54" s="38" t="s">
        <v>2186</v>
      </c>
      <c r="D54" s="16" t="s">
        <v>2402</v>
      </c>
      <c r="E54" s="31">
        <v>1870</v>
      </c>
      <c r="F54" s="16">
        <f>E54/12</f>
        <v>155.83333333333334</v>
      </c>
      <c r="G54" s="16" t="s">
        <v>140</v>
      </c>
      <c r="H54" s="26">
        <v>1.46</v>
      </c>
      <c r="I54" s="16">
        <v>16</v>
      </c>
      <c r="J54" s="26">
        <v>1.4</v>
      </c>
      <c r="K54" s="16">
        <v>28</v>
      </c>
      <c r="L54" s="21">
        <f>F54*H54</f>
        <v>227.51666666666668</v>
      </c>
      <c r="M54" s="21">
        <f>F54*J54</f>
        <v>218.16666666666666</v>
      </c>
      <c r="N54" s="16" t="s">
        <v>10</v>
      </c>
      <c r="O54" s="16" t="s">
        <v>134</v>
      </c>
      <c r="P54" s="16" t="s">
        <v>37</v>
      </c>
      <c r="Q54" s="16" t="s">
        <v>10</v>
      </c>
    </row>
    <row r="55" spans="1:17" s="17" customFormat="1" ht="27.75" customHeight="1" x14ac:dyDescent="0.25">
      <c r="A55" s="16">
        <v>48</v>
      </c>
      <c r="B55" s="16" t="s">
        <v>1022</v>
      </c>
      <c r="C55" s="38" t="s">
        <v>1023</v>
      </c>
      <c r="D55" s="16" t="s">
        <v>2394</v>
      </c>
      <c r="E55" s="31">
        <v>123450</v>
      </c>
      <c r="F55" s="16">
        <f>E55/1000</f>
        <v>123.45</v>
      </c>
      <c r="G55" s="16" t="s">
        <v>20</v>
      </c>
      <c r="H55" s="26">
        <v>8.41</v>
      </c>
      <c r="I55" s="16">
        <v>13</v>
      </c>
      <c r="J55" s="26">
        <v>0</v>
      </c>
      <c r="K55" s="16">
        <v>0</v>
      </c>
      <c r="L55" s="21">
        <f>F55*H55</f>
        <v>1038.2145</v>
      </c>
      <c r="M55" s="21">
        <f>F55*J55</f>
        <v>0</v>
      </c>
      <c r="N55" s="16" t="s">
        <v>10</v>
      </c>
      <c r="O55" s="16" t="s">
        <v>12</v>
      </c>
      <c r="P55" s="16" t="s">
        <v>13</v>
      </c>
      <c r="Q55" s="16" t="s">
        <v>10</v>
      </c>
    </row>
    <row r="56" spans="1:17" s="17" customFormat="1" ht="27.75" customHeight="1" x14ac:dyDescent="0.25">
      <c r="A56" s="16">
        <v>49</v>
      </c>
      <c r="B56" s="16" t="s">
        <v>1160</v>
      </c>
      <c r="C56" s="38" t="s">
        <v>2217</v>
      </c>
      <c r="D56" s="16" t="s">
        <v>2402</v>
      </c>
      <c r="E56" s="31">
        <v>40830</v>
      </c>
      <c r="F56" s="16">
        <f>E56/200</f>
        <v>204.15</v>
      </c>
      <c r="G56" s="16" t="s">
        <v>340</v>
      </c>
      <c r="H56" s="26">
        <v>14.35</v>
      </c>
      <c r="I56" s="16">
        <v>16</v>
      </c>
      <c r="J56" s="26">
        <v>13.88</v>
      </c>
      <c r="K56" s="16">
        <v>28</v>
      </c>
      <c r="L56" s="21">
        <f>F56*H56</f>
        <v>2929.5524999999998</v>
      </c>
      <c r="M56" s="21">
        <f>F56*J56</f>
        <v>2833.6020000000003</v>
      </c>
      <c r="N56" s="16" t="s">
        <v>10</v>
      </c>
      <c r="O56" s="16" t="s">
        <v>341</v>
      </c>
      <c r="P56" s="16" t="s">
        <v>205</v>
      </c>
      <c r="Q56" s="16" t="s">
        <v>10</v>
      </c>
    </row>
    <row r="57" spans="1:17" s="17" customFormat="1" ht="27.75" customHeight="1" x14ac:dyDescent="0.25">
      <c r="A57" s="16">
        <v>50</v>
      </c>
      <c r="B57" s="16" t="s">
        <v>1161</v>
      </c>
      <c r="C57" s="38" t="s">
        <v>2192</v>
      </c>
      <c r="D57" s="16" t="s">
        <v>2402</v>
      </c>
      <c r="E57" s="31">
        <v>44930</v>
      </c>
      <c r="F57" s="16">
        <f>E57/200</f>
        <v>224.65</v>
      </c>
      <c r="G57" s="16" t="s">
        <v>340</v>
      </c>
      <c r="H57" s="26">
        <v>22.45</v>
      </c>
      <c r="I57" s="16">
        <v>16</v>
      </c>
      <c r="J57" s="26">
        <v>21.36</v>
      </c>
      <c r="K57" s="16">
        <v>28</v>
      </c>
      <c r="L57" s="21">
        <f>F57*H57</f>
        <v>5043.3924999999999</v>
      </c>
      <c r="M57" s="21">
        <f>F57*J57</f>
        <v>4798.5240000000003</v>
      </c>
      <c r="N57" s="16" t="s">
        <v>10</v>
      </c>
      <c r="O57" s="16" t="s">
        <v>341</v>
      </c>
      <c r="P57" s="16" t="s">
        <v>205</v>
      </c>
      <c r="Q57" s="16" t="s">
        <v>10</v>
      </c>
    </row>
    <row r="58" spans="1:17" s="17" customFormat="1" ht="27.75" customHeight="1" x14ac:dyDescent="0.25">
      <c r="A58" s="16">
        <v>51</v>
      </c>
      <c r="B58" s="16" t="s">
        <v>1162</v>
      </c>
      <c r="C58" s="38" t="s">
        <v>2218</v>
      </c>
      <c r="D58" s="16" t="s">
        <v>2402</v>
      </c>
      <c r="E58" s="31">
        <v>30300</v>
      </c>
      <c r="F58" s="16">
        <f>E58/100</f>
        <v>303</v>
      </c>
      <c r="G58" s="16" t="s">
        <v>342</v>
      </c>
      <c r="H58" s="26">
        <v>21.96</v>
      </c>
      <c r="I58" s="16">
        <v>16</v>
      </c>
      <c r="J58" s="26">
        <v>21.17</v>
      </c>
      <c r="K58" s="16">
        <v>28</v>
      </c>
      <c r="L58" s="21">
        <f>F58*H58</f>
        <v>6653.88</v>
      </c>
      <c r="M58" s="21">
        <f>F58*J58</f>
        <v>6414.51</v>
      </c>
      <c r="N58" s="16" t="s">
        <v>10</v>
      </c>
      <c r="O58" s="16" t="s">
        <v>341</v>
      </c>
      <c r="P58" s="16" t="s">
        <v>205</v>
      </c>
      <c r="Q58" s="16" t="s">
        <v>10</v>
      </c>
    </row>
    <row r="59" spans="1:17" s="17" customFormat="1" ht="27.75" customHeight="1" x14ac:dyDescent="0.25">
      <c r="A59" s="16">
        <v>52</v>
      </c>
      <c r="B59" s="16" t="s">
        <v>1163</v>
      </c>
      <c r="C59" s="38" t="s">
        <v>1164</v>
      </c>
      <c r="D59" s="16" t="s">
        <v>2402</v>
      </c>
      <c r="E59" s="31">
        <v>48360</v>
      </c>
      <c r="F59" s="16">
        <f>E59/100</f>
        <v>483.6</v>
      </c>
      <c r="G59" s="16" t="s">
        <v>343</v>
      </c>
      <c r="H59" s="26">
        <v>44.43</v>
      </c>
      <c r="I59" s="16">
        <v>16</v>
      </c>
      <c r="J59" s="26">
        <v>42.9</v>
      </c>
      <c r="K59" s="16">
        <v>28</v>
      </c>
      <c r="L59" s="21">
        <f>F59*H59</f>
        <v>21486.348000000002</v>
      </c>
      <c r="M59" s="21">
        <f>F59*J59</f>
        <v>20746.439999999999</v>
      </c>
      <c r="N59" s="16" t="s">
        <v>10</v>
      </c>
      <c r="O59" s="16" t="s">
        <v>341</v>
      </c>
      <c r="P59" s="16" t="s">
        <v>205</v>
      </c>
      <c r="Q59" s="16" t="s">
        <v>344</v>
      </c>
    </row>
    <row r="60" spans="1:17" s="17" customFormat="1" ht="27.75" customHeight="1" x14ac:dyDescent="0.25">
      <c r="A60" s="16">
        <v>53</v>
      </c>
      <c r="B60" s="16" t="s">
        <v>1165</v>
      </c>
      <c r="C60" s="38" t="s">
        <v>2216</v>
      </c>
      <c r="D60" s="16" t="s">
        <v>2402</v>
      </c>
      <c r="E60" s="31">
        <v>22500</v>
      </c>
      <c r="F60" s="16">
        <f>E60/100</f>
        <v>225</v>
      </c>
      <c r="G60" s="16" t="s">
        <v>343</v>
      </c>
      <c r="H60" s="26">
        <v>55.23</v>
      </c>
      <c r="I60" s="16">
        <v>16</v>
      </c>
      <c r="J60" s="26">
        <v>52.36</v>
      </c>
      <c r="K60" s="16">
        <v>28</v>
      </c>
      <c r="L60" s="21">
        <f>F60*H60</f>
        <v>12426.75</v>
      </c>
      <c r="M60" s="21">
        <f>F60*J60</f>
        <v>11781</v>
      </c>
      <c r="N60" s="16" t="s">
        <v>10</v>
      </c>
      <c r="O60" s="16" t="s">
        <v>341</v>
      </c>
      <c r="P60" s="16" t="s">
        <v>205</v>
      </c>
      <c r="Q60" s="16" t="s">
        <v>344</v>
      </c>
    </row>
    <row r="61" spans="1:17" s="17" customFormat="1" ht="27.75" customHeight="1" x14ac:dyDescent="0.25">
      <c r="A61" s="16">
        <v>54</v>
      </c>
      <c r="B61" s="16" t="s">
        <v>1166</v>
      </c>
      <c r="C61" s="38" t="s">
        <v>1167</v>
      </c>
      <c r="D61" s="16" t="s">
        <v>2402</v>
      </c>
      <c r="E61" s="31">
        <v>12100</v>
      </c>
      <c r="F61" s="16">
        <f>E61/100</f>
        <v>121</v>
      </c>
      <c r="G61" s="16" t="s">
        <v>343</v>
      </c>
      <c r="H61" s="26">
        <v>55.65</v>
      </c>
      <c r="I61" s="16">
        <v>16</v>
      </c>
      <c r="J61" s="26">
        <v>53.73</v>
      </c>
      <c r="K61" s="16">
        <v>28</v>
      </c>
      <c r="L61" s="21">
        <f>F61*H61</f>
        <v>6733.65</v>
      </c>
      <c r="M61" s="21">
        <f>F61*J61</f>
        <v>6501.33</v>
      </c>
      <c r="N61" s="16" t="s">
        <v>10</v>
      </c>
      <c r="O61" s="16" t="s">
        <v>341</v>
      </c>
      <c r="P61" s="16" t="s">
        <v>205</v>
      </c>
      <c r="Q61" s="16" t="s">
        <v>344</v>
      </c>
    </row>
    <row r="62" spans="1:17" s="17" customFormat="1" ht="27.75" customHeight="1" x14ac:dyDescent="0.25">
      <c r="A62" s="16">
        <v>55</v>
      </c>
      <c r="B62" s="16" t="s">
        <v>2273</v>
      </c>
      <c r="C62" s="38" t="s">
        <v>2274</v>
      </c>
      <c r="D62" s="16" t="s">
        <v>2402</v>
      </c>
      <c r="E62" s="31">
        <v>24885</v>
      </c>
      <c r="F62" s="16">
        <f>E62/100</f>
        <v>248.85</v>
      </c>
      <c r="G62" s="16" t="s">
        <v>343</v>
      </c>
      <c r="H62" s="26">
        <v>41.66</v>
      </c>
      <c r="I62" s="16">
        <v>16</v>
      </c>
      <c r="J62" s="26">
        <v>40.22</v>
      </c>
      <c r="K62" s="16">
        <v>28</v>
      </c>
      <c r="L62" s="21">
        <f>F62*H62</f>
        <v>10367.090999999999</v>
      </c>
      <c r="M62" s="21">
        <f>F62*J62</f>
        <v>10008.746999999999</v>
      </c>
      <c r="N62" s="16" t="s">
        <v>10</v>
      </c>
      <c r="O62" s="16" t="s">
        <v>341</v>
      </c>
      <c r="P62" s="16" t="s">
        <v>205</v>
      </c>
      <c r="Q62" s="16" t="s">
        <v>344</v>
      </c>
    </row>
    <row r="63" spans="1:17" s="17" customFormat="1" ht="27.75" customHeight="1" x14ac:dyDescent="0.25">
      <c r="A63" s="16">
        <v>56</v>
      </c>
      <c r="B63" s="16" t="s">
        <v>1003</v>
      </c>
      <c r="C63" s="38" t="s">
        <v>1004</v>
      </c>
      <c r="D63" s="16" t="s">
        <v>2391</v>
      </c>
      <c r="E63" s="31">
        <v>1591</v>
      </c>
      <c r="F63" s="16">
        <f>E63</f>
        <v>1591</v>
      </c>
      <c r="G63" s="16" t="s">
        <v>122</v>
      </c>
      <c r="H63" s="26">
        <v>4.3499999999999996</v>
      </c>
      <c r="I63" s="16">
        <v>15</v>
      </c>
      <c r="J63" s="26">
        <v>0</v>
      </c>
      <c r="K63" s="16">
        <v>0</v>
      </c>
      <c r="L63" s="21">
        <f>F63*H63</f>
        <v>6920.8499999999995</v>
      </c>
      <c r="M63" s="21">
        <f>F63*J63</f>
        <v>0</v>
      </c>
      <c r="N63" s="16" t="s">
        <v>23</v>
      </c>
      <c r="O63" s="16" t="s">
        <v>44</v>
      </c>
      <c r="P63" s="16" t="s">
        <v>22</v>
      </c>
      <c r="Q63" s="16" t="s">
        <v>10</v>
      </c>
    </row>
    <row r="64" spans="1:17" s="17" customFormat="1" ht="27.75" customHeight="1" x14ac:dyDescent="0.25">
      <c r="A64" s="16">
        <v>57</v>
      </c>
      <c r="B64" s="16" t="s">
        <v>1024</v>
      </c>
      <c r="C64" s="38" t="s">
        <v>2363</v>
      </c>
      <c r="D64" s="16" t="s">
        <v>2388</v>
      </c>
      <c r="E64" s="31">
        <v>1332</v>
      </c>
      <c r="F64" s="16">
        <f>E64/20</f>
        <v>66.599999999999994</v>
      </c>
      <c r="G64" s="16" t="s">
        <v>141</v>
      </c>
      <c r="H64" s="26">
        <v>26.45</v>
      </c>
      <c r="I64" s="16">
        <v>14</v>
      </c>
      <c r="J64" s="26">
        <v>0</v>
      </c>
      <c r="K64" s="16">
        <v>0</v>
      </c>
      <c r="L64" s="21">
        <f>F64*H64</f>
        <v>1761.5699999999997</v>
      </c>
      <c r="M64" s="21">
        <f>F64*J64</f>
        <v>0</v>
      </c>
      <c r="N64" s="16" t="s">
        <v>142</v>
      </c>
      <c r="O64" s="16" t="s">
        <v>74</v>
      </c>
      <c r="P64" s="16" t="s">
        <v>75</v>
      </c>
      <c r="Q64" s="16" t="s">
        <v>10</v>
      </c>
    </row>
    <row r="65" spans="1:17" s="17" customFormat="1" ht="27.75" customHeight="1" x14ac:dyDescent="0.25">
      <c r="A65" s="16">
        <v>58</v>
      </c>
      <c r="B65" s="16" t="s">
        <v>1025</v>
      </c>
      <c r="C65" s="38" t="s">
        <v>2319</v>
      </c>
      <c r="D65" s="16" t="s">
        <v>2393</v>
      </c>
      <c r="E65" s="31">
        <v>750</v>
      </c>
      <c r="F65" s="16">
        <f>E65/25</f>
        <v>30</v>
      </c>
      <c r="G65" s="16" t="s">
        <v>143</v>
      </c>
      <c r="H65" s="26">
        <v>70</v>
      </c>
      <c r="I65" s="16">
        <v>7</v>
      </c>
      <c r="J65" s="26">
        <v>67.5</v>
      </c>
      <c r="K65" s="16">
        <v>21</v>
      </c>
      <c r="L65" s="21">
        <f>F65*H65</f>
        <v>2100</v>
      </c>
      <c r="M65" s="21">
        <f>F65*J65</f>
        <v>2025</v>
      </c>
      <c r="N65" s="16" t="s">
        <v>10</v>
      </c>
      <c r="O65" s="16" t="s">
        <v>65</v>
      </c>
      <c r="P65" s="16" t="s">
        <v>22</v>
      </c>
      <c r="Q65" s="16" t="s">
        <v>93</v>
      </c>
    </row>
    <row r="66" spans="1:17" s="17" customFormat="1" ht="27.75" customHeight="1" x14ac:dyDescent="0.25">
      <c r="A66" s="16">
        <v>59</v>
      </c>
      <c r="B66" s="16" t="s">
        <v>1026</v>
      </c>
      <c r="C66" s="38" t="s">
        <v>2316</v>
      </c>
      <c r="D66" s="16" t="s">
        <v>2393</v>
      </c>
      <c r="E66" s="31">
        <v>1186</v>
      </c>
      <c r="F66" s="16">
        <f>E66/25</f>
        <v>47.44</v>
      </c>
      <c r="G66" s="16" t="s">
        <v>143</v>
      </c>
      <c r="H66" s="26">
        <v>40</v>
      </c>
      <c r="I66" s="16">
        <v>7</v>
      </c>
      <c r="J66" s="26">
        <v>38.75</v>
      </c>
      <c r="K66" s="16">
        <v>21</v>
      </c>
      <c r="L66" s="21">
        <f>F66*H66</f>
        <v>1897.6</v>
      </c>
      <c r="M66" s="21">
        <f>F66*J66</f>
        <v>1838.3</v>
      </c>
      <c r="N66" s="16" t="s">
        <v>10</v>
      </c>
      <c r="O66" s="16" t="s">
        <v>65</v>
      </c>
      <c r="P66" s="16" t="s">
        <v>22</v>
      </c>
      <c r="Q66" s="16" t="s">
        <v>93</v>
      </c>
    </row>
    <row r="67" spans="1:17" s="17" customFormat="1" ht="27.75" customHeight="1" x14ac:dyDescent="0.25">
      <c r="A67" s="16">
        <v>60</v>
      </c>
      <c r="B67" s="16" t="s">
        <v>1027</v>
      </c>
      <c r="C67" s="38" t="s">
        <v>2317</v>
      </c>
      <c r="D67" s="16" t="s">
        <v>2393</v>
      </c>
      <c r="E67" s="31">
        <v>1325</v>
      </c>
      <c r="F67" s="16">
        <f>E67/10</f>
        <v>132.5</v>
      </c>
      <c r="G67" s="16" t="s">
        <v>144</v>
      </c>
      <c r="H67" s="26">
        <v>17.5</v>
      </c>
      <c r="I67" s="16">
        <v>7</v>
      </c>
      <c r="J67" s="26">
        <v>17</v>
      </c>
      <c r="K67" s="16">
        <v>21</v>
      </c>
      <c r="L67" s="21">
        <f>F67*H67</f>
        <v>2318.75</v>
      </c>
      <c r="M67" s="21">
        <f>F67*J67</f>
        <v>2252.5</v>
      </c>
      <c r="N67" s="16" t="s">
        <v>10</v>
      </c>
      <c r="O67" s="16" t="s">
        <v>65</v>
      </c>
      <c r="P67" s="16" t="s">
        <v>22</v>
      </c>
      <c r="Q67" s="16" t="s">
        <v>882</v>
      </c>
    </row>
    <row r="68" spans="1:17" s="17" customFormat="1" ht="27.75" customHeight="1" x14ac:dyDescent="0.25">
      <c r="A68" s="16">
        <v>61</v>
      </c>
      <c r="B68" s="16" t="s">
        <v>1030</v>
      </c>
      <c r="C68" s="38" t="s">
        <v>2424</v>
      </c>
      <c r="D68" s="16" t="s">
        <v>2402</v>
      </c>
      <c r="E68" s="31">
        <v>5930</v>
      </c>
      <c r="F68" s="16">
        <f>E68/20</f>
        <v>296.5</v>
      </c>
      <c r="G68" s="16" t="s">
        <v>147</v>
      </c>
      <c r="H68" s="26">
        <v>5.18</v>
      </c>
      <c r="I68" s="16">
        <v>16</v>
      </c>
      <c r="J68" s="26">
        <v>5</v>
      </c>
      <c r="K68" s="16">
        <v>28</v>
      </c>
      <c r="L68" s="21">
        <f>F68*H68</f>
        <v>1535.87</v>
      </c>
      <c r="M68" s="21">
        <f>F68*J68</f>
        <v>1482.5</v>
      </c>
      <c r="N68" s="16" t="s">
        <v>10</v>
      </c>
      <c r="O68" s="16" t="s">
        <v>148</v>
      </c>
      <c r="P68" s="16" t="s">
        <v>92</v>
      </c>
      <c r="Q68" s="16" t="s">
        <v>149</v>
      </c>
    </row>
    <row r="69" spans="1:17" s="17" customFormat="1" ht="27.75" customHeight="1" x14ac:dyDescent="0.25">
      <c r="A69" s="16">
        <v>62</v>
      </c>
      <c r="B69" s="16" t="s">
        <v>1028</v>
      </c>
      <c r="C69" s="38" t="s">
        <v>1029</v>
      </c>
      <c r="D69" s="16" t="s">
        <v>2401</v>
      </c>
      <c r="E69" s="31">
        <v>384600</v>
      </c>
      <c r="F69" s="16">
        <f>E69/1000</f>
        <v>384.6</v>
      </c>
      <c r="G69" s="16" t="s">
        <v>20</v>
      </c>
      <c r="H69" s="26">
        <v>7.46</v>
      </c>
      <c r="I69" s="16">
        <v>14</v>
      </c>
      <c r="J69" s="26">
        <v>0</v>
      </c>
      <c r="K69" s="16">
        <v>0</v>
      </c>
      <c r="L69" s="21">
        <f>F69*H69</f>
        <v>2869.116</v>
      </c>
      <c r="M69" s="21">
        <f>F69*J69</f>
        <v>0</v>
      </c>
      <c r="N69" s="16" t="s">
        <v>145</v>
      </c>
      <c r="O69" s="16" t="s">
        <v>21</v>
      </c>
      <c r="P69" s="16" t="s">
        <v>22</v>
      </c>
      <c r="Q69" s="16" t="s">
        <v>146</v>
      </c>
    </row>
    <row r="70" spans="1:17" s="17" customFormat="1" ht="27.75" customHeight="1" x14ac:dyDescent="0.25">
      <c r="A70" s="16">
        <v>63</v>
      </c>
      <c r="B70" s="16" t="s">
        <v>1031</v>
      </c>
      <c r="C70" s="38" t="s">
        <v>2279</v>
      </c>
      <c r="D70" s="16" t="s">
        <v>2401</v>
      </c>
      <c r="E70" s="31">
        <v>89100</v>
      </c>
      <c r="F70" s="16">
        <f>E70/500</f>
        <v>178.2</v>
      </c>
      <c r="G70" s="16" t="s">
        <v>70</v>
      </c>
      <c r="H70" s="26">
        <v>8.75</v>
      </c>
      <c r="I70" s="16">
        <v>14</v>
      </c>
      <c r="J70" s="26">
        <v>0</v>
      </c>
      <c r="K70" s="16">
        <v>0</v>
      </c>
      <c r="L70" s="21">
        <f>F70*H70</f>
        <v>1559.25</v>
      </c>
      <c r="M70" s="21">
        <f>F70*J70</f>
        <v>0</v>
      </c>
      <c r="N70" s="16" t="s">
        <v>150</v>
      </c>
      <c r="O70" s="16" t="s">
        <v>71</v>
      </c>
      <c r="P70" s="16" t="s">
        <v>13</v>
      </c>
      <c r="Q70" s="16" t="s">
        <v>151</v>
      </c>
    </row>
    <row r="71" spans="1:17" s="17" customFormat="1" ht="27.75" customHeight="1" x14ac:dyDescent="0.25">
      <c r="A71" s="16">
        <v>64</v>
      </c>
      <c r="B71" s="16" t="s">
        <v>1039</v>
      </c>
      <c r="C71" s="38" t="s">
        <v>1040</v>
      </c>
      <c r="D71" s="16" t="s">
        <v>2109</v>
      </c>
      <c r="E71" s="31">
        <v>41000</v>
      </c>
      <c r="F71" s="16">
        <f>E71/100</f>
        <v>410</v>
      </c>
      <c r="G71" s="36">
        <v>100</v>
      </c>
      <c r="H71" s="26">
        <v>22</v>
      </c>
      <c r="I71" s="16">
        <v>15</v>
      </c>
      <c r="J71" s="26">
        <v>0</v>
      </c>
      <c r="K71" s="16">
        <v>0</v>
      </c>
      <c r="L71" s="21">
        <f>F71*H71</f>
        <v>9020</v>
      </c>
      <c r="M71" s="21">
        <f>F71*J71</f>
        <v>0</v>
      </c>
      <c r="N71" s="16" t="s">
        <v>155</v>
      </c>
      <c r="O71" s="16" t="s">
        <v>62</v>
      </c>
      <c r="P71" s="16" t="s">
        <v>13</v>
      </c>
      <c r="Q71" s="16" t="s">
        <v>154</v>
      </c>
    </row>
    <row r="72" spans="1:17" s="17" customFormat="1" ht="27.75" customHeight="1" x14ac:dyDescent="0.25">
      <c r="A72" s="16">
        <v>65</v>
      </c>
      <c r="B72" s="16" t="s">
        <v>1041</v>
      </c>
      <c r="C72" s="38" t="s">
        <v>1042</v>
      </c>
      <c r="D72" s="16" t="s">
        <v>2109</v>
      </c>
      <c r="E72" s="31">
        <v>176700</v>
      </c>
      <c r="F72" s="16">
        <f>E72/100</f>
        <v>1767</v>
      </c>
      <c r="G72" s="16" t="s">
        <v>24</v>
      </c>
      <c r="H72" s="26">
        <v>7.8</v>
      </c>
      <c r="I72" s="16">
        <v>15</v>
      </c>
      <c r="J72" s="26">
        <v>0</v>
      </c>
      <c r="K72" s="16">
        <v>0</v>
      </c>
      <c r="L72" s="21">
        <f>F72*H72</f>
        <v>13782.6</v>
      </c>
      <c r="M72" s="21">
        <f>F72*J72</f>
        <v>0</v>
      </c>
      <c r="N72" s="16" t="s">
        <v>155</v>
      </c>
      <c r="O72" s="16" t="s">
        <v>62</v>
      </c>
      <c r="P72" s="16" t="s">
        <v>2110</v>
      </c>
      <c r="Q72" s="16" t="s">
        <v>2111</v>
      </c>
    </row>
    <row r="73" spans="1:17" s="17" customFormat="1" ht="27.75" customHeight="1" x14ac:dyDescent="0.25">
      <c r="A73" s="16">
        <v>66</v>
      </c>
      <c r="B73" s="16" t="s">
        <v>1032</v>
      </c>
      <c r="C73" s="38" t="s">
        <v>2356</v>
      </c>
      <c r="D73" s="16" t="s">
        <v>2391</v>
      </c>
      <c r="E73" s="31">
        <v>36050</v>
      </c>
      <c r="F73" s="16">
        <f>E73/100</f>
        <v>360.5</v>
      </c>
      <c r="G73" s="16" t="s">
        <v>17</v>
      </c>
      <c r="H73" s="26">
        <v>1.65</v>
      </c>
      <c r="I73" s="16">
        <v>15</v>
      </c>
      <c r="J73" s="26">
        <v>0</v>
      </c>
      <c r="K73" s="16">
        <v>0</v>
      </c>
      <c r="L73" s="21">
        <f>F73*H73</f>
        <v>594.82499999999993</v>
      </c>
      <c r="M73" s="21">
        <f>F73*J73</f>
        <v>0</v>
      </c>
      <c r="N73" s="16" t="s">
        <v>23</v>
      </c>
      <c r="O73" s="16" t="s">
        <v>36</v>
      </c>
      <c r="P73" s="16" t="s">
        <v>22</v>
      </c>
      <c r="Q73" s="16" t="s">
        <v>10</v>
      </c>
    </row>
    <row r="74" spans="1:17" s="17" customFormat="1" ht="27.75" customHeight="1" x14ac:dyDescent="0.25">
      <c r="A74" s="16">
        <v>67</v>
      </c>
      <c r="B74" s="16" t="s">
        <v>1033</v>
      </c>
      <c r="C74" s="38" t="s">
        <v>1034</v>
      </c>
      <c r="D74" s="16" t="s">
        <v>2401</v>
      </c>
      <c r="E74" s="31">
        <v>1555200</v>
      </c>
      <c r="F74" s="16">
        <f>E74/1000</f>
        <v>1555.2</v>
      </c>
      <c r="G74" s="16" t="s">
        <v>20</v>
      </c>
      <c r="H74" s="26">
        <v>8.6999999999999993</v>
      </c>
      <c r="I74" s="16">
        <v>28</v>
      </c>
      <c r="J74" s="26">
        <v>0</v>
      </c>
      <c r="K74" s="16">
        <v>0</v>
      </c>
      <c r="L74" s="21">
        <f>F74*H74</f>
        <v>13530.24</v>
      </c>
      <c r="M74" s="21">
        <f>F74*J74</f>
        <v>0</v>
      </c>
      <c r="N74" s="16" t="s">
        <v>152</v>
      </c>
      <c r="O74" s="16" t="s">
        <v>85</v>
      </c>
      <c r="P74" s="16" t="s">
        <v>13</v>
      </c>
      <c r="Q74" s="16" t="s">
        <v>10</v>
      </c>
    </row>
    <row r="75" spans="1:17" s="17" customFormat="1" ht="27.75" customHeight="1" x14ac:dyDescent="0.25">
      <c r="A75" s="16">
        <v>68</v>
      </c>
      <c r="B75" s="16" t="s">
        <v>1035</v>
      </c>
      <c r="C75" s="38" t="s">
        <v>1036</v>
      </c>
      <c r="D75" s="16" t="s">
        <v>2417</v>
      </c>
      <c r="E75" s="31">
        <v>2027</v>
      </c>
      <c r="F75" s="16">
        <f>E75/1</f>
        <v>2027</v>
      </c>
      <c r="G75" s="16" t="s">
        <v>109</v>
      </c>
      <c r="H75" s="26">
        <v>0</v>
      </c>
      <c r="I75" s="16">
        <v>7</v>
      </c>
      <c r="J75" s="26">
        <v>3.73</v>
      </c>
      <c r="K75" s="16">
        <v>14</v>
      </c>
      <c r="L75" s="21">
        <f>F75*H75</f>
        <v>0</v>
      </c>
      <c r="M75" s="21">
        <f>F75*J75</f>
        <v>7560.71</v>
      </c>
      <c r="N75" s="16" t="s">
        <v>883</v>
      </c>
      <c r="O75" s="16" t="s">
        <v>67</v>
      </c>
      <c r="P75" s="16" t="s">
        <v>16</v>
      </c>
      <c r="Q75" s="16" t="s">
        <v>10</v>
      </c>
    </row>
    <row r="76" spans="1:17" s="17" customFormat="1" ht="27.75" customHeight="1" x14ac:dyDescent="0.25">
      <c r="A76" s="16">
        <v>69</v>
      </c>
      <c r="B76" s="16" t="s">
        <v>1043</v>
      </c>
      <c r="C76" s="38" t="s">
        <v>2159</v>
      </c>
      <c r="D76" s="16" t="s">
        <v>2404</v>
      </c>
      <c r="E76" s="31">
        <v>49900</v>
      </c>
      <c r="F76" s="16">
        <f>E76/100</f>
        <v>499</v>
      </c>
      <c r="G76" s="16" t="s">
        <v>24</v>
      </c>
      <c r="H76" s="26">
        <v>2.95</v>
      </c>
      <c r="I76" s="16">
        <v>80</v>
      </c>
      <c r="J76" s="26">
        <v>0</v>
      </c>
      <c r="K76" s="16">
        <v>0</v>
      </c>
      <c r="L76" s="21">
        <f>F76*H76</f>
        <v>1472.0500000000002</v>
      </c>
      <c r="M76" s="21">
        <f>F76*J76</f>
        <v>0</v>
      </c>
      <c r="N76" s="16" t="s">
        <v>156</v>
      </c>
      <c r="O76" s="16" t="s">
        <v>2415</v>
      </c>
      <c r="P76" s="16" t="s">
        <v>14</v>
      </c>
      <c r="Q76" s="16" t="s">
        <v>15</v>
      </c>
    </row>
    <row r="77" spans="1:17" s="17" customFormat="1" ht="27.75" customHeight="1" x14ac:dyDescent="0.25">
      <c r="A77" s="16">
        <v>70</v>
      </c>
      <c r="B77" s="16" t="s">
        <v>1037</v>
      </c>
      <c r="C77" s="38" t="s">
        <v>1038</v>
      </c>
      <c r="D77" s="16" t="s">
        <v>2417</v>
      </c>
      <c r="E77" s="31">
        <v>1319950</v>
      </c>
      <c r="F77" s="16">
        <f>E77/20</f>
        <v>65997.5</v>
      </c>
      <c r="G77" s="16" t="s">
        <v>103</v>
      </c>
      <c r="H77" s="26">
        <v>0</v>
      </c>
      <c r="I77" s="16">
        <v>7</v>
      </c>
      <c r="J77" s="26">
        <v>3.39</v>
      </c>
      <c r="K77" s="16">
        <v>14</v>
      </c>
      <c r="L77" s="21">
        <f>F77*H77</f>
        <v>0</v>
      </c>
      <c r="M77" s="21">
        <f>F77*J77</f>
        <v>223731.52499999999</v>
      </c>
      <c r="N77" s="16" t="s">
        <v>153</v>
      </c>
      <c r="O77" s="16" t="s">
        <v>67</v>
      </c>
      <c r="P77" s="16" t="s">
        <v>16</v>
      </c>
      <c r="Q77" s="16" t="s">
        <v>10</v>
      </c>
    </row>
    <row r="78" spans="1:17" s="17" customFormat="1" ht="27.75" customHeight="1" x14ac:dyDescent="0.25">
      <c r="A78" s="16">
        <v>71</v>
      </c>
      <c r="B78" s="16" t="s">
        <v>1044</v>
      </c>
      <c r="C78" s="38" t="s">
        <v>1045</v>
      </c>
      <c r="D78" s="16" t="s">
        <v>2404</v>
      </c>
      <c r="E78" s="31">
        <v>11000</v>
      </c>
      <c r="F78" s="16">
        <f>E78/100</f>
        <v>110</v>
      </c>
      <c r="G78" s="16" t="s">
        <v>17</v>
      </c>
      <c r="H78" s="26">
        <v>4.2</v>
      </c>
      <c r="I78" s="16">
        <v>80</v>
      </c>
      <c r="J78" s="26">
        <v>0</v>
      </c>
      <c r="K78" s="16">
        <v>0</v>
      </c>
      <c r="L78" s="21">
        <f>F78*H78</f>
        <v>462</v>
      </c>
      <c r="M78" s="21">
        <f>F78*J78</f>
        <v>0</v>
      </c>
      <c r="N78" s="16" t="s">
        <v>156</v>
      </c>
      <c r="O78" s="16" t="s">
        <v>2415</v>
      </c>
      <c r="P78" s="16" t="s">
        <v>14</v>
      </c>
      <c r="Q78" s="16" t="s">
        <v>15</v>
      </c>
    </row>
    <row r="79" spans="1:17" s="17" customFormat="1" ht="27.75" customHeight="1" x14ac:dyDescent="0.25">
      <c r="A79" s="16">
        <v>72</v>
      </c>
      <c r="B79" s="16" t="s">
        <v>1046</v>
      </c>
      <c r="C79" s="38" t="s">
        <v>1047</v>
      </c>
      <c r="D79" s="16" t="s">
        <v>2404</v>
      </c>
      <c r="E79" s="31">
        <v>6000</v>
      </c>
      <c r="F79" s="16">
        <f>E79/100</f>
        <v>60</v>
      </c>
      <c r="G79" s="16" t="s">
        <v>17</v>
      </c>
      <c r="H79" s="26">
        <v>2.2999999999999998</v>
      </c>
      <c r="I79" s="16">
        <v>80</v>
      </c>
      <c r="J79" s="26">
        <v>0</v>
      </c>
      <c r="K79" s="16">
        <v>0</v>
      </c>
      <c r="L79" s="21">
        <f>F79*H79</f>
        <v>138</v>
      </c>
      <c r="M79" s="21">
        <f>F79*J79</f>
        <v>0</v>
      </c>
      <c r="N79" s="16" t="s">
        <v>156</v>
      </c>
      <c r="O79" s="16" t="s">
        <v>2415</v>
      </c>
      <c r="P79" s="16" t="s">
        <v>14</v>
      </c>
      <c r="Q79" s="16" t="s">
        <v>15</v>
      </c>
    </row>
    <row r="80" spans="1:17" s="17" customFormat="1" ht="27.75" customHeight="1" x14ac:dyDescent="0.25">
      <c r="A80" s="16">
        <v>73</v>
      </c>
      <c r="B80" s="16" t="s">
        <v>1052</v>
      </c>
      <c r="C80" s="38" t="s">
        <v>2280</v>
      </c>
      <c r="D80" s="16" t="s">
        <v>2401</v>
      </c>
      <c r="E80" s="31">
        <v>67700</v>
      </c>
      <c r="F80" s="16">
        <f>E80/1</f>
        <v>67700</v>
      </c>
      <c r="G80" s="16" t="s">
        <v>45</v>
      </c>
      <c r="H80" s="26">
        <v>0.85</v>
      </c>
      <c r="I80" s="16">
        <v>28</v>
      </c>
      <c r="J80" s="26">
        <v>0</v>
      </c>
      <c r="K80" s="16">
        <v>0</v>
      </c>
      <c r="L80" s="21">
        <f>F80*H80</f>
        <v>57545</v>
      </c>
      <c r="M80" s="21">
        <f>F80*J80</f>
        <v>0</v>
      </c>
      <c r="N80" s="16" t="s">
        <v>161</v>
      </c>
      <c r="O80" s="16" t="s">
        <v>85</v>
      </c>
      <c r="P80" s="16" t="s">
        <v>13</v>
      </c>
      <c r="Q80" s="16" t="s">
        <v>10</v>
      </c>
    </row>
    <row r="81" spans="1:17" s="17" customFormat="1" ht="27.75" customHeight="1" x14ac:dyDescent="0.25">
      <c r="A81" s="16">
        <v>74</v>
      </c>
      <c r="B81" s="16" t="s">
        <v>1105</v>
      </c>
      <c r="C81" s="38" t="s">
        <v>2211</v>
      </c>
      <c r="D81" s="16" t="s">
        <v>2402</v>
      </c>
      <c r="E81" s="31">
        <v>2406</v>
      </c>
      <c r="F81" s="16">
        <f>E81</f>
        <v>2406</v>
      </c>
      <c r="G81" s="16" t="s">
        <v>191</v>
      </c>
      <c r="H81" s="26">
        <v>7.36</v>
      </c>
      <c r="I81" s="16">
        <v>16</v>
      </c>
      <c r="J81" s="26">
        <v>7.09</v>
      </c>
      <c r="K81" s="16">
        <v>28</v>
      </c>
      <c r="L81" s="21">
        <f>F81*H81</f>
        <v>17708.16</v>
      </c>
      <c r="M81" s="21">
        <f>F81*J81</f>
        <v>17058.54</v>
      </c>
      <c r="N81" s="16" t="s">
        <v>193</v>
      </c>
      <c r="O81" s="16" t="s">
        <v>194</v>
      </c>
      <c r="P81" s="16" t="s">
        <v>195</v>
      </c>
      <c r="Q81" s="16" t="s">
        <v>10</v>
      </c>
    </row>
    <row r="82" spans="1:17" s="17" customFormat="1" ht="27.75" customHeight="1" x14ac:dyDescent="0.25">
      <c r="A82" s="16">
        <v>75</v>
      </c>
      <c r="B82" s="16" t="s">
        <v>1057</v>
      </c>
      <c r="C82" s="38" t="s">
        <v>1058</v>
      </c>
      <c r="D82" s="16" t="s">
        <v>2402</v>
      </c>
      <c r="E82" s="31">
        <v>12100</v>
      </c>
      <c r="F82" s="16">
        <f>E82/1</f>
        <v>12100</v>
      </c>
      <c r="G82" s="16" t="s">
        <v>165</v>
      </c>
      <c r="H82" s="26">
        <v>2.5</v>
      </c>
      <c r="I82" s="16">
        <v>16</v>
      </c>
      <c r="J82" s="26">
        <v>2.41</v>
      </c>
      <c r="K82" s="16">
        <v>28</v>
      </c>
      <c r="L82" s="21">
        <f>F82*H82</f>
        <v>30250</v>
      </c>
      <c r="M82" s="21">
        <f>F82*J82</f>
        <v>29161</v>
      </c>
      <c r="N82" s="16" t="s">
        <v>198</v>
      </c>
      <c r="O82" s="16" t="s">
        <v>194</v>
      </c>
      <c r="P82" s="16" t="s">
        <v>195</v>
      </c>
      <c r="Q82" s="16" t="s">
        <v>199</v>
      </c>
    </row>
    <row r="83" spans="1:17" s="17" customFormat="1" ht="27.75" customHeight="1" x14ac:dyDescent="0.25">
      <c r="A83" s="16">
        <v>76</v>
      </c>
      <c r="B83" s="16" t="s">
        <v>1059</v>
      </c>
      <c r="C83" s="38" t="s">
        <v>1060</v>
      </c>
      <c r="D83" s="16" t="s">
        <v>2389</v>
      </c>
      <c r="E83" s="31">
        <v>162400</v>
      </c>
      <c r="F83" s="16">
        <f>E83/100</f>
        <v>1624</v>
      </c>
      <c r="G83" s="16" t="s">
        <v>202</v>
      </c>
      <c r="H83" s="26">
        <v>18</v>
      </c>
      <c r="I83" s="16">
        <v>14</v>
      </c>
      <c r="J83" s="26">
        <v>0</v>
      </c>
      <c r="K83" s="16">
        <v>0</v>
      </c>
      <c r="L83" s="21">
        <f>F83*H83</f>
        <v>29232</v>
      </c>
      <c r="M83" s="21">
        <f>F83*J83</f>
        <v>0</v>
      </c>
      <c r="N83" s="16" t="s">
        <v>172</v>
      </c>
      <c r="O83" s="16" t="s">
        <v>173</v>
      </c>
      <c r="P83" s="16" t="s">
        <v>169</v>
      </c>
      <c r="Q83" s="16" t="s">
        <v>10</v>
      </c>
    </row>
    <row r="84" spans="1:17" s="17" customFormat="1" ht="27.75" customHeight="1" x14ac:dyDescent="0.25">
      <c r="A84" s="16">
        <v>77</v>
      </c>
      <c r="B84" s="16" t="s">
        <v>1061</v>
      </c>
      <c r="C84" s="38" t="s">
        <v>1062</v>
      </c>
      <c r="D84" s="16" t="s">
        <v>2401</v>
      </c>
      <c r="E84" s="31">
        <v>88800</v>
      </c>
      <c r="F84" s="16">
        <f>E84/1</f>
        <v>88800</v>
      </c>
      <c r="G84" s="16" t="s">
        <v>165</v>
      </c>
      <c r="H84" s="26">
        <v>1.08</v>
      </c>
      <c r="I84" s="16">
        <v>28</v>
      </c>
      <c r="J84" s="26">
        <v>0</v>
      </c>
      <c r="K84" s="16">
        <v>0</v>
      </c>
      <c r="L84" s="21">
        <f>F84*H84</f>
        <v>95904</v>
      </c>
      <c r="M84" s="21">
        <f>F84*J84</f>
        <v>0</v>
      </c>
      <c r="N84" s="16" t="s">
        <v>209</v>
      </c>
      <c r="O84" s="16" t="s">
        <v>175</v>
      </c>
      <c r="P84" s="16" t="s">
        <v>169</v>
      </c>
      <c r="Q84" s="16" t="s">
        <v>10</v>
      </c>
    </row>
    <row r="85" spans="1:17" s="17" customFormat="1" ht="27.75" customHeight="1" x14ac:dyDescent="0.25">
      <c r="A85" s="16">
        <v>78</v>
      </c>
      <c r="B85" s="16" t="s">
        <v>1053</v>
      </c>
      <c r="C85" s="38" t="s">
        <v>2281</v>
      </c>
      <c r="D85" s="16" t="s">
        <v>2401</v>
      </c>
      <c r="E85" s="31">
        <v>44320</v>
      </c>
      <c r="F85" s="16">
        <f>E85/1</f>
        <v>44320</v>
      </c>
      <c r="G85" s="16" t="s">
        <v>45</v>
      </c>
      <c r="H85" s="26">
        <v>1.2</v>
      </c>
      <c r="I85" s="16">
        <v>28</v>
      </c>
      <c r="J85" s="26">
        <v>0</v>
      </c>
      <c r="K85" s="16">
        <v>0</v>
      </c>
      <c r="L85" s="21">
        <f>F85*H85</f>
        <v>53184</v>
      </c>
      <c r="M85" s="21">
        <f>F85*J85</f>
        <v>0</v>
      </c>
      <c r="N85" s="16" t="s">
        <v>162</v>
      </c>
      <c r="O85" s="16" t="s">
        <v>85</v>
      </c>
      <c r="P85" s="16" t="s">
        <v>13</v>
      </c>
      <c r="Q85" s="16" t="s">
        <v>10</v>
      </c>
    </row>
    <row r="86" spans="1:17" s="17" customFormat="1" ht="27.75" customHeight="1" x14ac:dyDescent="0.25">
      <c r="A86" s="16">
        <v>79</v>
      </c>
      <c r="B86" s="16" t="s">
        <v>1048</v>
      </c>
      <c r="C86" s="38" t="s">
        <v>1049</v>
      </c>
      <c r="D86" s="16" t="s">
        <v>2402</v>
      </c>
      <c r="E86" s="31">
        <v>2728</v>
      </c>
      <c r="F86" s="16">
        <f>E86</f>
        <v>2728</v>
      </c>
      <c r="G86" s="16" t="s">
        <v>158</v>
      </c>
      <c r="H86" s="26">
        <v>2.2400000000000002</v>
      </c>
      <c r="I86" s="16">
        <v>16</v>
      </c>
      <c r="J86" s="26">
        <v>2.16</v>
      </c>
      <c r="K86" s="16">
        <v>28</v>
      </c>
      <c r="L86" s="21">
        <f>F86*H86</f>
        <v>6110.72</v>
      </c>
      <c r="M86" s="21">
        <f>F86*J86</f>
        <v>5892.4800000000005</v>
      </c>
      <c r="N86" s="16" t="s">
        <v>157</v>
      </c>
      <c r="O86" s="16" t="s">
        <v>80</v>
      </c>
      <c r="P86" s="16" t="s">
        <v>81</v>
      </c>
      <c r="Q86" s="16" t="s">
        <v>10</v>
      </c>
    </row>
    <row r="87" spans="1:17" s="17" customFormat="1" ht="27.75" customHeight="1" x14ac:dyDescent="0.25">
      <c r="A87" s="16">
        <v>80</v>
      </c>
      <c r="B87" s="16" t="s">
        <v>1063</v>
      </c>
      <c r="C87" s="38" t="s">
        <v>1064</v>
      </c>
      <c r="D87" s="16" t="s">
        <v>2401</v>
      </c>
      <c r="E87" s="31">
        <v>42580</v>
      </c>
      <c r="F87" s="16">
        <f>E87/1</f>
        <v>42580</v>
      </c>
      <c r="G87" s="16" t="s">
        <v>165</v>
      </c>
      <c r="H87" s="26">
        <v>0.56000000000000005</v>
      </c>
      <c r="I87" s="16">
        <v>28</v>
      </c>
      <c r="J87" s="26">
        <v>0</v>
      </c>
      <c r="K87" s="16">
        <v>0</v>
      </c>
      <c r="L87" s="21">
        <f>F87*H87</f>
        <v>23844.800000000003</v>
      </c>
      <c r="M87" s="21">
        <f>F87*J87</f>
        <v>0</v>
      </c>
      <c r="N87" s="16" t="s">
        <v>213</v>
      </c>
      <c r="O87" s="16" t="s">
        <v>175</v>
      </c>
      <c r="P87" s="16" t="s">
        <v>169</v>
      </c>
      <c r="Q87" s="16" t="s">
        <v>10</v>
      </c>
    </row>
    <row r="88" spans="1:17" s="17" customFormat="1" ht="27.75" customHeight="1" x14ac:dyDescent="0.25">
      <c r="A88" s="16">
        <v>81</v>
      </c>
      <c r="B88" s="16" t="s">
        <v>1054</v>
      </c>
      <c r="C88" s="38" t="s">
        <v>2364</v>
      </c>
      <c r="D88" s="16" t="s">
        <v>2388</v>
      </c>
      <c r="E88" s="31">
        <v>99600</v>
      </c>
      <c r="F88" s="16">
        <f>E88/1</f>
        <v>99600</v>
      </c>
      <c r="G88" s="16" t="s">
        <v>165</v>
      </c>
      <c r="H88" s="26">
        <v>0.73</v>
      </c>
      <c r="I88" s="16">
        <v>14</v>
      </c>
      <c r="J88" s="26">
        <v>0</v>
      </c>
      <c r="K88" s="16">
        <v>0</v>
      </c>
      <c r="L88" s="21">
        <f>F88*H88</f>
        <v>72708</v>
      </c>
      <c r="M88" s="21">
        <f>F88*J88</f>
        <v>0</v>
      </c>
      <c r="N88" s="16" t="s">
        <v>170</v>
      </c>
      <c r="O88" s="16" t="s">
        <v>171</v>
      </c>
      <c r="P88" s="16" t="s">
        <v>169</v>
      </c>
      <c r="Q88" s="16" t="s">
        <v>10</v>
      </c>
    </row>
    <row r="89" spans="1:17" s="17" customFormat="1" ht="27.75" customHeight="1" x14ac:dyDescent="0.25">
      <c r="A89" s="16">
        <v>82</v>
      </c>
      <c r="B89" s="16" t="s">
        <v>1055</v>
      </c>
      <c r="C89" s="38" t="s">
        <v>1056</v>
      </c>
      <c r="D89" s="16" t="s">
        <v>2417</v>
      </c>
      <c r="E89" s="31">
        <v>18036</v>
      </c>
      <c r="F89" s="16">
        <f>E89</f>
        <v>18036</v>
      </c>
      <c r="G89" s="16" t="s">
        <v>190</v>
      </c>
      <c r="H89" s="26">
        <v>0</v>
      </c>
      <c r="I89" s="16">
        <v>7</v>
      </c>
      <c r="J89" s="26">
        <v>1.1299999999999999</v>
      </c>
      <c r="K89" s="16">
        <v>14</v>
      </c>
      <c r="L89" s="21">
        <f>F89*H89</f>
        <v>0</v>
      </c>
      <c r="M89" s="21">
        <f>F89*J89</f>
        <v>20380.679999999997</v>
      </c>
      <c r="N89" s="16" t="s">
        <v>164</v>
      </c>
      <c r="O89" s="16" t="s">
        <v>166</v>
      </c>
      <c r="P89" s="16" t="s">
        <v>167</v>
      </c>
      <c r="Q89" s="16" t="s">
        <v>10</v>
      </c>
    </row>
    <row r="90" spans="1:17" s="17" customFormat="1" ht="27.75" customHeight="1" x14ac:dyDescent="0.25">
      <c r="A90" s="16">
        <v>83</v>
      </c>
      <c r="B90" s="16" t="s">
        <v>1050</v>
      </c>
      <c r="C90" s="38" t="s">
        <v>1051</v>
      </c>
      <c r="D90" s="16" t="s">
        <v>2404</v>
      </c>
      <c r="E90" s="31">
        <v>329000</v>
      </c>
      <c r="F90" s="16">
        <f>E90/100</f>
        <v>3290</v>
      </c>
      <c r="G90" s="16" t="s">
        <v>160</v>
      </c>
      <c r="H90" s="26">
        <v>14</v>
      </c>
      <c r="I90" s="16">
        <v>80</v>
      </c>
      <c r="J90" s="26">
        <v>0</v>
      </c>
      <c r="K90" s="16">
        <v>0</v>
      </c>
      <c r="L90" s="21">
        <f>F90*H90</f>
        <v>46060</v>
      </c>
      <c r="M90" s="21">
        <f>F90*J90</f>
        <v>0</v>
      </c>
      <c r="N90" s="16" t="s">
        <v>159</v>
      </c>
      <c r="O90" s="16" t="s">
        <v>2415</v>
      </c>
      <c r="P90" s="16" t="s">
        <v>14</v>
      </c>
      <c r="Q90" s="16" t="s">
        <v>15</v>
      </c>
    </row>
    <row r="91" spans="1:17" s="17" customFormat="1" ht="27.75" customHeight="1" x14ac:dyDescent="0.25">
      <c r="A91" s="16">
        <v>84</v>
      </c>
      <c r="B91" s="16" t="s">
        <v>1065</v>
      </c>
      <c r="C91" s="38" t="s">
        <v>1066</v>
      </c>
      <c r="D91" s="16" t="s">
        <v>2393</v>
      </c>
      <c r="E91" s="31">
        <v>11770</v>
      </c>
      <c r="F91" s="16">
        <f>E91</f>
        <v>11770</v>
      </c>
      <c r="G91" s="16" t="s">
        <v>216</v>
      </c>
      <c r="H91" s="26">
        <v>1.05</v>
      </c>
      <c r="I91" s="16">
        <v>7</v>
      </c>
      <c r="J91" s="26">
        <v>0.95</v>
      </c>
      <c r="K91" s="16">
        <v>21</v>
      </c>
      <c r="L91" s="21">
        <f>F91*H91</f>
        <v>12358.5</v>
      </c>
      <c r="M91" s="21">
        <f>F91*J91</f>
        <v>11181.5</v>
      </c>
      <c r="N91" s="16" t="s">
        <v>10</v>
      </c>
      <c r="O91" s="16" t="s">
        <v>217</v>
      </c>
      <c r="P91" s="16" t="s">
        <v>218</v>
      </c>
      <c r="Q91" s="16" t="s">
        <v>10</v>
      </c>
    </row>
    <row r="92" spans="1:17" s="17" customFormat="1" ht="27.75" customHeight="1" x14ac:dyDescent="0.25">
      <c r="A92" s="16">
        <v>85</v>
      </c>
      <c r="B92" s="16" t="s">
        <v>1078</v>
      </c>
      <c r="C92" s="38" t="s">
        <v>1079</v>
      </c>
      <c r="D92" s="16" t="s">
        <v>2402</v>
      </c>
      <c r="E92" s="31">
        <v>25500</v>
      </c>
      <c r="F92" s="16">
        <f>E92/1000</f>
        <v>25.5</v>
      </c>
      <c r="G92" s="16" t="s">
        <v>232</v>
      </c>
      <c r="H92" s="26">
        <v>30.8</v>
      </c>
      <c r="I92" s="16">
        <v>16</v>
      </c>
      <c r="J92" s="26">
        <v>29.7</v>
      </c>
      <c r="K92" s="16">
        <v>28</v>
      </c>
      <c r="L92" s="21">
        <f>F92*H92</f>
        <v>785.4</v>
      </c>
      <c r="M92" s="21">
        <f>F92*J92</f>
        <v>757.35</v>
      </c>
      <c r="N92" s="16" t="s">
        <v>10</v>
      </c>
      <c r="O92" s="16" t="s">
        <v>233</v>
      </c>
      <c r="P92" s="16" t="s">
        <v>234</v>
      </c>
      <c r="Q92" s="16" t="s">
        <v>235</v>
      </c>
    </row>
    <row r="93" spans="1:17" s="17" customFormat="1" ht="27.75" customHeight="1" x14ac:dyDescent="0.25">
      <c r="A93" s="16">
        <v>86</v>
      </c>
      <c r="B93" s="16" t="s">
        <v>1067</v>
      </c>
      <c r="C93" s="38" t="s">
        <v>1068</v>
      </c>
      <c r="D93" s="16" t="s">
        <v>2109</v>
      </c>
      <c r="E93" s="37">
        <v>2070</v>
      </c>
      <c r="F93" s="16">
        <f>E93/1</f>
        <v>2070</v>
      </c>
      <c r="G93" s="16" t="s">
        <v>165</v>
      </c>
      <c r="H93" s="26">
        <v>1</v>
      </c>
      <c r="I93" s="16">
        <v>15</v>
      </c>
      <c r="J93" s="26">
        <v>0</v>
      </c>
      <c r="K93" s="16">
        <v>0</v>
      </c>
      <c r="L93" s="21">
        <f>F93*H93</f>
        <v>2070</v>
      </c>
      <c r="M93" s="21">
        <f>F93*J93</f>
        <v>0</v>
      </c>
      <c r="N93" s="16" t="s">
        <v>10</v>
      </c>
      <c r="O93" s="16" t="s">
        <v>196</v>
      </c>
      <c r="P93" s="16" t="s">
        <v>169</v>
      </c>
      <c r="Q93" s="16" t="s">
        <v>10</v>
      </c>
    </row>
    <row r="94" spans="1:17" s="17" customFormat="1" ht="27.75" customHeight="1" x14ac:dyDescent="0.25">
      <c r="A94" s="16">
        <v>87</v>
      </c>
      <c r="B94" s="16" t="s">
        <v>1069</v>
      </c>
      <c r="C94" s="38" t="s">
        <v>1070</v>
      </c>
      <c r="D94" s="16" t="s">
        <v>2395</v>
      </c>
      <c r="E94" s="31">
        <v>5100</v>
      </c>
      <c r="F94" s="16">
        <f>E94</f>
        <v>5100</v>
      </c>
      <c r="G94" s="16" t="s">
        <v>221</v>
      </c>
      <c r="H94" s="26">
        <v>1.95</v>
      </c>
      <c r="I94" s="16">
        <v>7</v>
      </c>
      <c r="J94" s="26">
        <v>2.0699999999999998</v>
      </c>
      <c r="K94" s="16">
        <v>0</v>
      </c>
      <c r="L94" s="21">
        <f>F94*H94</f>
        <v>9945</v>
      </c>
      <c r="M94" s="21">
        <f>F94*J94</f>
        <v>10557</v>
      </c>
      <c r="N94" s="16" t="s">
        <v>10</v>
      </c>
      <c r="O94" s="16" t="s">
        <v>220</v>
      </c>
      <c r="P94" s="16" t="s">
        <v>187</v>
      </c>
      <c r="Q94" s="16" t="s">
        <v>10</v>
      </c>
    </row>
    <row r="95" spans="1:17" s="17" customFormat="1" ht="27.75" customHeight="1" x14ac:dyDescent="0.25">
      <c r="A95" s="16">
        <v>88</v>
      </c>
      <c r="B95" s="16" t="s">
        <v>1071</v>
      </c>
      <c r="C95" s="38" t="s">
        <v>1072</v>
      </c>
      <c r="D95" s="16" t="s">
        <v>1224</v>
      </c>
      <c r="E95" s="31">
        <v>7922</v>
      </c>
      <c r="F95" s="16">
        <f>E95</f>
        <v>7922</v>
      </c>
      <c r="G95" s="16" t="s">
        <v>216</v>
      </c>
      <c r="H95" s="26">
        <v>2.12</v>
      </c>
      <c r="I95" s="16">
        <v>16</v>
      </c>
      <c r="J95" s="26">
        <v>2.04</v>
      </c>
      <c r="K95" s="16">
        <v>28</v>
      </c>
      <c r="L95" s="21">
        <f>F95*H95</f>
        <v>16794.64</v>
      </c>
      <c r="M95" s="21">
        <f>F95*J95</f>
        <v>16160.880000000001</v>
      </c>
      <c r="N95" s="16"/>
      <c r="O95" s="16" t="s">
        <v>2419</v>
      </c>
      <c r="P95" s="16" t="s">
        <v>1225</v>
      </c>
      <c r="Q95" s="16" t="s">
        <v>10</v>
      </c>
    </row>
    <row r="96" spans="1:17" s="17" customFormat="1" ht="27.75" customHeight="1" x14ac:dyDescent="0.25">
      <c r="A96" s="16">
        <v>89</v>
      </c>
      <c r="B96" s="16" t="s">
        <v>1090</v>
      </c>
      <c r="C96" s="38" t="s">
        <v>2378</v>
      </c>
      <c r="D96" s="16" t="s">
        <v>2109</v>
      </c>
      <c r="E96" s="31">
        <v>1560</v>
      </c>
      <c r="F96" s="16">
        <f>E96/1</f>
        <v>1560</v>
      </c>
      <c r="G96" s="16" t="s">
        <v>248</v>
      </c>
      <c r="H96" s="26">
        <v>0.4</v>
      </c>
      <c r="I96" s="16">
        <v>15</v>
      </c>
      <c r="J96" s="26">
        <v>0</v>
      </c>
      <c r="K96" s="16">
        <v>0</v>
      </c>
      <c r="L96" s="21">
        <f>F96*H96</f>
        <v>624</v>
      </c>
      <c r="M96" s="21">
        <f>F96*J96</f>
        <v>0</v>
      </c>
      <c r="N96" s="16" t="s">
        <v>247</v>
      </c>
      <c r="O96" s="16" t="s">
        <v>197</v>
      </c>
      <c r="P96" s="16" t="s">
        <v>169</v>
      </c>
      <c r="Q96" s="16" t="s">
        <v>249</v>
      </c>
    </row>
    <row r="97" spans="1:17" s="17" customFormat="1" ht="27.75" customHeight="1" x14ac:dyDescent="0.25">
      <c r="A97" s="16">
        <v>90</v>
      </c>
      <c r="B97" s="16" t="s">
        <v>1091</v>
      </c>
      <c r="C97" s="38" t="s">
        <v>1092</v>
      </c>
      <c r="D97" s="16" t="s">
        <v>2402</v>
      </c>
      <c r="E97" s="31">
        <v>15220</v>
      </c>
      <c r="F97" s="16">
        <f>E97</f>
        <v>15220</v>
      </c>
      <c r="G97" s="16" t="s">
        <v>252</v>
      </c>
      <c r="H97" s="26">
        <v>2.36</v>
      </c>
      <c r="I97" s="16">
        <v>16</v>
      </c>
      <c r="J97" s="26">
        <v>2.2799999999999998</v>
      </c>
      <c r="K97" s="16">
        <v>28</v>
      </c>
      <c r="L97" s="21">
        <f>F97*H97</f>
        <v>35919.199999999997</v>
      </c>
      <c r="M97" s="21">
        <f>F97*J97</f>
        <v>34701.599999999999</v>
      </c>
      <c r="N97" s="16" t="s">
        <v>251</v>
      </c>
      <c r="O97" s="16" t="s">
        <v>178</v>
      </c>
      <c r="P97" s="16" t="s">
        <v>179</v>
      </c>
      <c r="Q97" s="16" t="s">
        <v>10</v>
      </c>
    </row>
    <row r="98" spans="1:17" s="17" customFormat="1" ht="27.75" customHeight="1" x14ac:dyDescent="0.25">
      <c r="A98" s="16">
        <v>91</v>
      </c>
      <c r="B98" s="16" t="s">
        <v>1093</v>
      </c>
      <c r="C98" s="38" t="s">
        <v>1094</v>
      </c>
      <c r="D98" s="16" t="s">
        <v>2417</v>
      </c>
      <c r="E98" s="31">
        <v>658200</v>
      </c>
      <c r="F98" s="16">
        <f>E98/30</f>
        <v>21940</v>
      </c>
      <c r="G98" s="16" t="s">
        <v>255</v>
      </c>
      <c r="H98" s="26">
        <v>0</v>
      </c>
      <c r="I98" s="16">
        <v>7</v>
      </c>
      <c r="J98" s="26">
        <v>1.24</v>
      </c>
      <c r="K98" s="16">
        <v>14</v>
      </c>
      <c r="L98" s="21">
        <f>F98*H98</f>
        <v>0</v>
      </c>
      <c r="M98" s="21">
        <f>F98*J98</f>
        <v>27205.599999999999</v>
      </c>
      <c r="N98" s="16" t="s">
        <v>254</v>
      </c>
      <c r="O98" s="16" t="s">
        <v>166</v>
      </c>
      <c r="P98" s="16" t="s">
        <v>256</v>
      </c>
      <c r="Q98" s="16" t="s">
        <v>10</v>
      </c>
    </row>
    <row r="99" spans="1:17" s="17" customFormat="1" ht="27.75" customHeight="1" x14ac:dyDescent="0.25">
      <c r="A99" s="16">
        <v>92</v>
      </c>
      <c r="B99" s="16" t="s">
        <v>1096</v>
      </c>
      <c r="C99" s="38" t="s">
        <v>1097</v>
      </c>
      <c r="D99" s="16" t="s">
        <v>2392</v>
      </c>
      <c r="E99" s="31">
        <v>490</v>
      </c>
      <c r="F99" s="16">
        <f>E99</f>
        <v>490</v>
      </c>
      <c r="G99" s="16" t="s">
        <v>190</v>
      </c>
      <c r="H99" s="26">
        <v>18</v>
      </c>
      <c r="I99" s="16">
        <v>21</v>
      </c>
      <c r="J99" s="26">
        <v>0</v>
      </c>
      <c r="K99" s="16">
        <v>0</v>
      </c>
      <c r="L99" s="21">
        <f>F99*H99</f>
        <v>8820</v>
      </c>
      <c r="M99" s="21">
        <f>F99*J99</f>
        <v>0</v>
      </c>
      <c r="N99" s="16" t="s">
        <v>260</v>
      </c>
      <c r="O99" s="16" t="s">
        <v>250</v>
      </c>
      <c r="P99" s="16" t="s">
        <v>169</v>
      </c>
      <c r="Q99" s="16" t="s">
        <v>261</v>
      </c>
    </row>
    <row r="100" spans="1:17" s="17" customFormat="1" ht="27.75" customHeight="1" x14ac:dyDescent="0.25">
      <c r="A100" s="16">
        <v>93</v>
      </c>
      <c r="B100" s="16" t="s">
        <v>1098</v>
      </c>
      <c r="C100" s="38" t="s">
        <v>1099</v>
      </c>
      <c r="D100" s="16" t="s">
        <v>2112</v>
      </c>
      <c r="E100" s="31">
        <v>80800</v>
      </c>
      <c r="F100" s="16">
        <f>E100/14</f>
        <v>5771.4285714285716</v>
      </c>
      <c r="G100" s="16" t="s">
        <v>207</v>
      </c>
      <c r="H100" s="26">
        <v>2.2999999999999998</v>
      </c>
      <c r="I100" s="16">
        <v>5</v>
      </c>
      <c r="J100" s="26">
        <v>2.2999999999999998</v>
      </c>
      <c r="K100" s="16">
        <v>35</v>
      </c>
      <c r="L100" s="21">
        <f>F100*H100</f>
        <v>13274.285714285714</v>
      </c>
      <c r="M100" s="21">
        <f>F100*J100</f>
        <v>13274.285714285714</v>
      </c>
      <c r="N100" s="16" t="s">
        <v>2113</v>
      </c>
      <c r="O100" s="16" t="s">
        <v>2114</v>
      </c>
      <c r="P100" s="16" t="s">
        <v>1225</v>
      </c>
      <c r="Q100" s="16" t="s">
        <v>2115</v>
      </c>
    </row>
    <row r="101" spans="1:17" s="17" customFormat="1" ht="27.75" customHeight="1" x14ac:dyDescent="0.25">
      <c r="A101" s="16">
        <v>94</v>
      </c>
      <c r="B101" s="16" t="s">
        <v>1100</v>
      </c>
      <c r="C101" s="38" t="s">
        <v>1101</v>
      </c>
      <c r="D101" s="16" t="s">
        <v>2388</v>
      </c>
      <c r="E101" s="31">
        <v>3330</v>
      </c>
      <c r="F101" s="16">
        <f>E101/25</f>
        <v>133.19999999999999</v>
      </c>
      <c r="G101" s="16" t="s">
        <v>188</v>
      </c>
      <c r="H101" s="26">
        <v>36.96</v>
      </c>
      <c r="I101" s="16">
        <v>14</v>
      </c>
      <c r="J101" s="26">
        <v>0</v>
      </c>
      <c r="K101" s="16">
        <v>0</v>
      </c>
      <c r="L101" s="21">
        <f>F101*H101</f>
        <v>4923.0720000000001</v>
      </c>
      <c r="M101" s="21">
        <f>F101*J101</f>
        <v>0</v>
      </c>
      <c r="N101" s="16" t="s">
        <v>10</v>
      </c>
      <c r="O101" s="16" t="s">
        <v>266</v>
      </c>
      <c r="P101" s="16" t="s">
        <v>267</v>
      </c>
      <c r="Q101" s="16" t="s">
        <v>10</v>
      </c>
    </row>
    <row r="102" spans="1:17" s="17" customFormat="1" ht="27.75" customHeight="1" x14ac:dyDescent="0.25">
      <c r="A102" s="16">
        <v>95</v>
      </c>
      <c r="B102" s="16" t="s">
        <v>1102</v>
      </c>
      <c r="C102" s="38" t="s">
        <v>2162</v>
      </c>
      <c r="D102" s="16" t="s">
        <v>2404</v>
      </c>
      <c r="E102" s="31">
        <v>27300</v>
      </c>
      <c r="F102" s="16">
        <f>E102/100</f>
        <v>273</v>
      </c>
      <c r="G102" s="16" t="s">
        <v>204</v>
      </c>
      <c r="H102" s="26">
        <v>12.5</v>
      </c>
      <c r="I102" s="16">
        <v>80</v>
      </c>
      <c r="J102" s="26">
        <v>0</v>
      </c>
      <c r="K102" s="16">
        <v>0</v>
      </c>
      <c r="L102" s="21">
        <f>F102*H102</f>
        <v>3412.5</v>
      </c>
      <c r="M102" s="21">
        <f>F102*J102</f>
        <v>0</v>
      </c>
      <c r="N102" s="16" t="s">
        <v>269</v>
      </c>
      <c r="O102" s="16" t="s">
        <v>2415</v>
      </c>
      <c r="P102" s="16" t="s">
        <v>205</v>
      </c>
      <c r="Q102" s="16" t="s">
        <v>206</v>
      </c>
    </row>
    <row r="103" spans="1:17" s="17" customFormat="1" ht="27.75" customHeight="1" x14ac:dyDescent="0.25">
      <c r="A103" s="16">
        <v>96</v>
      </c>
      <c r="B103" s="16" t="s">
        <v>1108</v>
      </c>
      <c r="C103" s="38" t="s">
        <v>2361</v>
      </c>
      <c r="D103" s="16" t="s">
        <v>2389</v>
      </c>
      <c r="E103" s="31">
        <v>14138</v>
      </c>
      <c r="F103" s="16">
        <f>E103</f>
        <v>14138</v>
      </c>
      <c r="G103" s="16" t="s">
        <v>191</v>
      </c>
      <c r="H103" s="26">
        <v>1.02</v>
      </c>
      <c r="I103" s="16">
        <v>14</v>
      </c>
      <c r="J103" s="26">
        <v>0.89</v>
      </c>
      <c r="K103" s="16">
        <v>21</v>
      </c>
      <c r="L103" s="21">
        <f>F103*H103</f>
        <v>14420.76</v>
      </c>
      <c r="M103" s="21">
        <f>F103*J103</f>
        <v>12582.82</v>
      </c>
      <c r="N103" s="16" t="s">
        <v>172</v>
      </c>
      <c r="O103" s="16" t="s">
        <v>173</v>
      </c>
      <c r="P103" s="16" t="s">
        <v>169</v>
      </c>
      <c r="Q103" s="16" t="s">
        <v>10</v>
      </c>
    </row>
    <row r="104" spans="1:17" s="17" customFormat="1" ht="27.75" customHeight="1" x14ac:dyDescent="0.25">
      <c r="A104" s="16">
        <v>97</v>
      </c>
      <c r="B104" s="16" t="s">
        <v>1112</v>
      </c>
      <c r="C104" s="38" t="s">
        <v>1113</v>
      </c>
      <c r="D104" s="16" t="s">
        <v>2417</v>
      </c>
      <c r="E104" s="31">
        <v>8400</v>
      </c>
      <c r="F104" s="16">
        <f>E104/50</f>
        <v>168</v>
      </c>
      <c r="G104" s="16" t="s">
        <v>203</v>
      </c>
      <c r="H104" s="26">
        <v>0</v>
      </c>
      <c r="I104" s="16">
        <v>7</v>
      </c>
      <c r="J104" s="26">
        <v>9</v>
      </c>
      <c r="K104" s="16">
        <v>14</v>
      </c>
      <c r="L104" s="21">
        <f>F104*H104</f>
        <v>0</v>
      </c>
      <c r="M104" s="21">
        <f>F104*J104</f>
        <v>1512</v>
      </c>
      <c r="N104" s="16" t="s">
        <v>281</v>
      </c>
      <c r="O104" s="16" t="s">
        <v>166</v>
      </c>
      <c r="P104" s="16" t="s">
        <v>282</v>
      </c>
      <c r="Q104" s="16" t="s">
        <v>10</v>
      </c>
    </row>
    <row r="105" spans="1:17" s="17" customFormat="1" ht="27.75" customHeight="1" x14ac:dyDescent="0.25">
      <c r="A105" s="16">
        <v>98</v>
      </c>
      <c r="B105" s="16" t="s">
        <v>1103</v>
      </c>
      <c r="C105" s="38" t="s">
        <v>1104</v>
      </c>
      <c r="D105" s="16" t="s">
        <v>2402</v>
      </c>
      <c r="E105" s="31">
        <v>11000</v>
      </c>
      <c r="F105" s="16">
        <f>E105/100</f>
        <v>110</v>
      </c>
      <c r="G105" s="16" t="s">
        <v>204</v>
      </c>
      <c r="H105" s="26">
        <v>3.38</v>
      </c>
      <c r="I105" s="16">
        <v>16</v>
      </c>
      <c r="J105" s="26">
        <v>3.26</v>
      </c>
      <c r="K105" s="16">
        <v>28</v>
      </c>
      <c r="L105" s="21">
        <f>F105*H105</f>
        <v>371.8</v>
      </c>
      <c r="M105" s="21">
        <f>F105*J105</f>
        <v>358.59999999999997</v>
      </c>
      <c r="N105" s="16" t="s">
        <v>270</v>
      </c>
      <c r="O105" s="16" t="s">
        <v>265</v>
      </c>
      <c r="P105" s="16" t="s">
        <v>205</v>
      </c>
      <c r="Q105" s="16" t="s">
        <v>10</v>
      </c>
    </row>
    <row r="106" spans="1:17" s="17" customFormat="1" ht="27.75" customHeight="1" x14ac:dyDescent="0.25">
      <c r="A106" s="16">
        <v>99</v>
      </c>
      <c r="B106" s="16" t="s">
        <v>1109</v>
      </c>
      <c r="C106" s="38" t="s">
        <v>1110</v>
      </c>
      <c r="D106" s="16" t="s">
        <v>2401</v>
      </c>
      <c r="E106" s="31">
        <v>41460</v>
      </c>
      <c r="F106" s="16">
        <f>E106/1</f>
        <v>41460</v>
      </c>
      <c r="G106" s="16" t="s">
        <v>165</v>
      </c>
      <c r="H106" s="26">
        <v>0.26</v>
      </c>
      <c r="I106" s="16">
        <v>28</v>
      </c>
      <c r="J106" s="26">
        <v>0</v>
      </c>
      <c r="K106" s="16">
        <v>0</v>
      </c>
      <c r="L106" s="21">
        <f>F106*H106</f>
        <v>10779.6</v>
      </c>
      <c r="M106" s="21">
        <f>F106*J106</f>
        <v>0</v>
      </c>
      <c r="N106" s="16" t="s">
        <v>279</v>
      </c>
      <c r="O106" s="16" t="s">
        <v>175</v>
      </c>
      <c r="P106" s="16" t="s">
        <v>169</v>
      </c>
      <c r="Q106" s="16" t="s">
        <v>10</v>
      </c>
    </row>
    <row r="107" spans="1:17" s="17" customFormat="1" ht="27.75" customHeight="1" x14ac:dyDescent="0.25">
      <c r="A107" s="16">
        <v>100</v>
      </c>
      <c r="B107" s="16" t="s">
        <v>1111</v>
      </c>
      <c r="C107" s="38" t="s">
        <v>2309</v>
      </c>
      <c r="D107" s="16" t="s">
        <v>2394</v>
      </c>
      <c r="E107" s="31">
        <v>753750</v>
      </c>
      <c r="F107" s="16">
        <f>E107/1000</f>
        <v>753.75</v>
      </c>
      <c r="G107" s="16" t="s">
        <v>280</v>
      </c>
      <c r="H107" s="26">
        <v>34.299999999999997</v>
      </c>
      <c r="I107" s="16">
        <v>15</v>
      </c>
      <c r="J107" s="26">
        <v>0</v>
      </c>
      <c r="K107" s="16">
        <v>0</v>
      </c>
      <c r="L107" s="21">
        <f>F107*H107</f>
        <v>25853.624999999996</v>
      </c>
      <c r="M107" s="21">
        <f>F107*J107</f>
        <v>0</v>
      </c>
      <c r="N107" s="16" t="s">
        <v>10</v>
      </c>
      <c r="O107" s="16" t="s">
        <v>192</v>
      </c>
      <c r="P107" s="16" t="s">
        <v>169</v>
      </c>
      <c r="Q107" s="16" t="s">
        <v>10</v>
      </c>
    </row>
    <row r="108" spans="1:17" s="17" customFormat="1" ht="27.75" customHeight="1" x14ac:dyDescent="0.25">
      <c r="A108" s="16">
        <v>101</v>
      </c>
      <c r="B108" s="16" t="s">
        <v>1106</v>
      </c>
      <c r="C108" s="38" t="s">
        <v>1107</v>
      </c>
      <c r="D108" s="16" t="s">
        <v>2402</v>
      </c>
      <c r="E108" s="31">
        <v>167700</v>
      </c>
      <c r="F108" s="16">
        <f>E108/100</f>
        <v>1677</v>
      </c>
      <c r="G108" s="16" t="s">
        <v>202</v>
      </c>
      <c r="H108" s="26">
        <v>5.45</v>
      </c>
      <c r="I108" s="16">
        <v>16</v>
      </c>
      <c r="J108" s="26">
        <v>5.26</v>
      </c>
      <c r="K108" s="16">
        <v>28</v>
      </c>
      <c r="L108" s="21">
        <f>F108*H108</f>
        <v>9139.65</v>
      </c>
      <c r="M108" s="21">
        <f>F108*J108</f>
        <v>8821.02</v>
      </c>
      <c r="N108" s="16" t="s">
        <v>271</v>
      </c>
      <c r="O108" s="16" t="s">
        <v>176</v>
      </c>
      <c r="P108" s="16" t="s">
        <v>169</v>
      </c>
      <c r="Q108" s="16" t="s">
        <v>10</v>
      </c>
    </row>
    <row r="109" spans="1:17" s="17" customFormat="1" ht="27.75" customHeight="1" x14ac:dyDescent="0.25">
      <c r="A109" s="16">
        <v>102</v>
      </c>
      <c r="B109" s="16" t="s">
        <v>1114</v>
      </c>
      <c r="C109" s="38" t="s">
        <v>1115</v>
      </c>
      <c r="D109" s="16" t="s">
        <v>2417</v>
      </c>
      <c r="E109" s="31">
        <v>37200</v>
      </c>
      <c r="F109" s="16">
        <f>E109/50</f>
        <v>744</v>
      </c>
      <c r="G109" s="16" t="s">
        <v>203</v>
      </c>
      <c r="H109" s="26">
        <v>0</v>
      </c>
      <c r="I109" s="16">
        <v>7</v>
      </c>
      <c r="J109" s="26">
        <v>21.59</v>
      </c>
      <c r="K109" s="16">
        <v>14</v>
      </c>
      <c r="L109" s="21">
        <f>F109*H109</f>
        <v>0</v>
      </c>
      <c r="M109" s="21">
        <f>F109*J109</f>
        <v>16062.96</v>
      </c>
      <c r="N109" s="16" t="s">
        <v>283</v>
      </c>
      <c r="O109" s="16" t="s">
        <v>166</v>
      </c>
      <c r="P109" s="16" t="s">
        <v>282</v>
      </c>
      <c r="Q109" s="16" t="s">
        <v>10</v>
      </c>
    </row>
    <row r="110" spans="1:17" s="17" customFormat="1" ht="27.75" customHeight="1" x14ac:dyDescent="0.25">
      <c r="A110" s="16">
        <v>103</v>
      </c>
      <c r="B110" s="16" t="s">
        <v>1073</v>
      </c>
      <c r="C110" s="38" t="s">
        <v>2327</v>
      </c>
      <c r="D110" s="16" t="s">
        <v>2393</v>
      </c>
      <c r="E110" s="31">
        <v>33700</v>
      </c>
      <c r="F110" s="16">
        <f>E110/25</f>
        <v>1348</v>
      </c>
      <c r="G110" s="16" t="s">
        <v>180</v>
      </c>
      <c r="H110" s="26">
        <v>48.75</v>
      </c>
      <c r="I110" s="16">
        <v>7</v>
      </c>
      <c r="J110" s="26">
        <v>47</v>
      </c>
      <c r="K110" s="16">
        <v>21</v>
      </c>
      <c r="L110" s="21">
        <f>F110*H110</f>
        <v>65715</v>
      </c>
      <c r="M110" s="21">
        <f>F110*J110</f>
        <v>63356</v>
      </c>
      <c r="N110" s="16" t="s">
        <v>10</v>
      </c>
      <c r="O110" s="16" t="s">
        <v>181</v>
      </c>
      <c r="P110" s="16" t="s">
        <v>182</v>
      </c>
      <c r="Q110" s="16" t="s">
        <v>183</v>
      </c>
    </row>
    <row r="111" spans="1:17" s="17" customFormat="1" ht="27.75" customHeight="1" x14ac:dyDescent="0.25">
      <c r="A111" s="16">
        <v>104</v>
      </c>
      <c r="B111" s="16" t="s">
        <v>1116</v>
      </c>
      <c r="C111" s="38" t="s">
        <v>1117</v>
      </c>
      <c r="D111" s="16" t="s">
        <v>2389</v>
      </c>
      <c r="E111" s="31">
        <v>13708</v>
      </c>
      <c r="F111" s="16">
        <f>E111</f>
        <v>13708</v>
      </c>
      <c r="G111" s="16" t="s">
        <v>191</v>
      </c>
      <c r="H111" s="26">
        <v>2.88</v>
      </c>
      <c r="I111" s="16">
        <v>14</v>
      </c>
      <c r="J111" s="26">
        <v>0</v>
      </c>
      <c r="K111" s="16">
        <v>0</v>
      </c>
      <c r="L111" s="21">
        <f>F111*H111</f>
        <v>39479.040000000001</v>
      </c>
      <c r="M111" s="21">
        <f>F111*J111</f>
        <v>0</v>
      </c>
      <c r="N111" s="16" t="s">
        <v>172</v>
      </c>
      <c r="O111" s="16" t="s">
        <v>211</v>
      </c>
      <c r="P111" s="16" t="s">
        <v>169</v>
      </c>
      <c r="Q111" s="16" t="s">
        <v>10</v>
      </c>
    </row>
    <row r="112" spans="1:17" s="17" customFormat="1" ht="27.75" customHeight="1" x14ac:dyDescent="0.25">
      <c r="A112" s="16">
        <v>105</v>
      </c>
      <c r="B112" s="16" t="s">
        <v>1118</v>
      </c>
      <c r="C112" s="38" t="s">
        <v>1119</v>
      </c>
      <c r="D112" s="16" t="s">
        <v>2402</v>
      </c>
      <c r="E112" s="31">
        <v>5680</v>
      </c>
      <c r="F112" s="16">
        <f>E112</f>
        <v>5680</v>
      </c>
      <c r="G112" s="16" t="s">
        <v>285</v>
      </c>
      <c r="H112" s="26">
        <v>2.84</v>
      </c>
      <c r="I112" s="16">
        <v>16</v>
      </c>
      <c r="J112" s="26">
        <v>2.73</v>
      </c>
      <c r="K112" s="16">
        <v>28</v>
      </c>
      <c r="L112" s="21">
        <f>F112*H112</f>
        <v>16131.199999999999</v>
      </c>
      <c r="M112" s="21">
        <f>F112*J112</f>
        <v>15506.4</v>
      </c>
      <c r="N112" s="16" t="s">
        <v>284</v>
      </c>
      <c r="O112" s="16" t="s">
        <v>194</v>
      </c>
      <c r="P112" s="16" t="s">
        <v>195</v>
      </c>
      <c r="Q112" s="16" t="s">
        <v>10</v>
      </c>
    </row>
    <row r="113" spans="1:17" s="17" customFormat="1" ht="27.75" customHeight="1" x14ac:dyDescent="0.25">
      <c r="A113" s="16">
        <v>106</v>
      </c>
      <c r="B113" s="16" t="s">
        <v>1120</v>
      </c>
      <c r="C113" s="38" t="s">
        <v>1121</v>
      </c>
      <c r="D113" s="16" t="s">
        <v>2402</v>
      </c>
      <c r="E113" s="31">
        <v>500000</v>
      </c>
      <c r="F113" s="16">
        <f>E113/14</f>
        <v>35714.285714285717</v>
      </c>
      <c r="G113" s="16" t="s">
        <v>264</v>
      </c>
      <c r="H113" s="26">
        <v>2.67</v>
      </c>
      <c r="I113" s="16">
        <v>16</v>
      </c>
      <c r="J113" s="26">
        <v>2.57</v>
      </c>
      <c r="K113" s="16">
        <v>28</v>
      </c>
      <c r="L113" s="21">
        <f>F113*H113</f>
        <v>95357.14285714287</v>
      </c>
      <c r="M113" s="21">
        <f>F113*J113</f>
        <v>91785.71428571429</v>
      </c>
      <c r="N113" s="16" t="s">
        <v>287</v>
      </c>
      <c r="O113" s="16" t="s">
        <v>194</v>
      </c>
      <c r="P113" s="16" t="s">
        <v>195</v>
      </c>
      <c r="Q113" s="16" t="s">
        <v>10</v>
      </c>
    </row>
    <row r="114" spans="1:17" s="17" customFormat="1" ht="27.75" customHeight="1" x14ac:dyDescent="0.25">
      <c r="A114" s="16">
        <v>107</v>
      </c>
      <c r="B114" s="16" t="s">
        <v>1134</v>
      </c>
      <c r="C114" s="38" t="s">
        <v>1135</v>
      </c>
      <c r="D114" s="16" t="s">
        <v>2398</v>
      </c>
      <c r="E114" s="31">
        <v>2600</v>
      </c>
      <c r="F114" s="16">
        <f>E114/100</f>
        <v>26</v>
      </c>
      <c r="G114" s="16" t="s">
        <v>202</v>
      </c>
      <c r="H114" s="26">
        <v>7</v>
      </c>
      <c r="I114" s="16">
        <v>5</v>
      </c>
      <c r="J114" s="26">
        <v>7</v>
      </c>
      <c r="K114" s="16">
        <v>35</v>
      </c>
      <c r="L114" s="21">
        <f>F114*H114</f>
        <v>182</v>
      </c>
      <c r="M114" s="21">
        <f>F114*J114</f>
        <v>182</v>
      </c>
      <c r="N114" s="16" t="s">
        <v>262</v>
      </c>
      <c r="O114" s="16" t="s">
        <v>300</v>
      </c>
      <c r="P114" s="16" t="s">
        <v>187</v>
      </c>
      <c r="Q114" s="16" t="s">
        <v>261</v>
      </c>
    </row>
    <row r="115" spans="1:17" s="17" customFormat="1" ht="27.75" customHeight="1" x14ac:dyDescent="0.25">
      <c r="A115" s="16">
        <v>108</v>
      </c>
      <c r="B115" s="16" t="s">
        <v>1122</v>
      </c>
      <c r="C115" s="38" t="s">
        <v>1123</v>
      </c>
      <c r="D115" s="16" t="s">
        <v>2402</v>
      </c>
      <c r="E115" s="31">
        <v>10350</v>
      </c>
      <c r="F115" s="16">
        <f>E115</f>
        <v>10350</v>
      </c>
      <c r="G115" s="16" t="s">
        <v>292</v>
      </c>
      <c r="H115" s="26">
        <v>0.89</v>
      </c>
      <c r="I115" s="16">
        <v>16</v>
      </c>
      <c r="J115" s="26">
        <v>0.79</v>
      </c>
      <c r="K115" s="16">
        <v>28</v>
      </c>
      <c r="L115" s="21">
        <f>F115*H115</f>
        <v>9211.5</v>
      </c>
      <c r="M115" s="21">
        <f>F115*J115</f>
        <v>8176.5</v>
      </c>
      <c r="N115" s="16" t="s">
        <v>291</v>
      </c>
      <c r="O115" s="16" t="s">
        <v>178</v>
      </c>
      <c r="P115" s="16" t="s">
        <v>179</v>
      </c>
      <c r="Q115" s="16" t="s">
        <v>10</v>
      </c>
    </row>
    <row r="116" spans="1:17" s="17" customFormat="1" ht="27.75" customHeight="1" x14ac:dyDescent="0.25">
      <c r="A116" s="16">
        <v>109</v>
      </c>
      <c r="B116" s="16" t="s">
        <v>1124</v>
      </c>
      <c r="C116" s="38" t="s">
        <v>1125</v>
      </c>
      <c r="D116" s="16" t="s">
        <v>2394</v>
      </c>
      <c r="E116" s="31">
        <v>694000</v>
      </c>
      <c r="F116" s="16">
        <f>E116/1000</f>
        <v>694</v>
      </c>
      <c r="G116" s="16" t="s">
        <v>243</v>
      </c>
      <c r="H116" s="26">
        <v>15.43</v>
      </c>
      <c r="I116" s="16">
        <v>14</v>
      </c>
      <c r="J116" s="26">
        <v>0</v>
      </c>
      <c r="K116" s="16">
        <v>0</v>
      </c>
      <c r="L116" s="21">
        <f>F116*H116</f>
        <v>10708.42</v>
      </c>
      <c r="M116" s="21">
        <f>F116*J116</f>
        <v>0</v>
      </c>
      <c r="N116" s="16" t="s">
        <v>10</v>
      </c>
      <c r="O116" s="16" t="s">
        <v>192</v>
      </c>
      <c r="P116" s="16" t="s">
        <v>169</v>
      </c>
      <c r="Q116" s="16" t="s">
        <v>10</v>
      </c>
    </row>
    <row r="117" spans="1:17" s="17" customFormat="1" ht="27.75" customHeight="1" x14ac:dyDescent="0.25">
      <c r="A117" s="16">
        <v>110</v>
      </c>
      <c r="B117" s="16" t="s">
        <v>1126</v>
      </c>
      <c r="C117" s="38" t="s">
        <v>2214</v>
      </c>
      <c r="D117" s="16" t="s">
        <v>2402</v>
      </c>
      <c r="E117" s="31">
        <v>14180</v>
      </c>
      <c r="F117" s="16">
        <f>E117/10</f>
        <v>1418</v>
      </c>
      <c r="G117" s="16" t="s">
        <v>298</v>
      </c>
      <c r="H117" s="26">
        <v>49.34</v>
      </c>
      <c r="I117" s="16">
        <v>16</v>
      </c>
      <c r="J117" s="26">
        <v>47.52</v>
      </c>
      <c r="K117" s="16">
        <v>28</v>
      </c>
      <c r="L117" s="21">
        <f>F117*H117</f>
        <v>69964.12000000001</v>
      </c>
      <c r="M117" s="21">
        <f>F117*J117</f>
        <v>67383.360000000001</v>
      </c>
      <c r="N117" s="16" t="s">
        <v>299</v>
      </c>
      <c r="O117" s="16" t="s">
        <v>194</v>
      </c>
      <c r="P117" s="16" t="s">
        <v>195</v>
      </c>
      <c r="Q117" s="16" t="s">
        <v>10</v>
      </c>
    </row>
    <row r="118" spans="1:17" s="17" customFormat="1" ht="27.75" customHeight="1" x14ac:dyDescent="0.25">
      <c r="A118" s="16">
        <v>111</v>
      </c>
      <c r="B118" s="16" t="s">
        <v>1132</v>
      </c>
      <c r="C118" s="38" t="s">
        <v>1133</v>
      </c>
      <c r="D118" s="16" t="s">
        <v>2403</v>
      </c>
      <c r="E118" s="31">
        <v>1454</v>
      </c>
      <c r="F118" s="16">
        <f>E118</f>
        <v>1454</v>
      </c>
      <c r="G118" s="16" t="s">
        <v>301</v>
      </c>
      <c r="H118" s="26">
        <v>0</v>
      </c>
      <c r="I118" s="16">
        <v>0</v>
      </c>
      <c r="J118" s="26">
        <v>8.65</v>
      </c>
      <c r="K118" s="16">
        <v>21</v>
      </c>
      <c r="L118" s="21">
        <f>F118*H118</f>
        <v>0</v>
      </c>
      <c r="M118" s="21">
        <f>F118*J118</f>
        <v>12577.1</v>
      </c>
      <c r="N118" s="16" t="s">
        <v>302</v>
      </c>
      <c r="O118" s="16" t="s">
        <v>240</v>
      </c>
      <c r="P118" s="16" t="s">
        <v>241</v>
      </c>
      <c r="Q118" s="16" t="s">
        <v>10</v>
      </c>
    </row>
    <row r="119" spans="1:17" s="17" customFormat="1" ht="27.75" customHeight="1" x14ac:dyDescent="0.25">
      <c r="A119" s="16">
        <v>112</v>
      </c>
      <c r="B119" s="16" t="s">
        <v>1080</v>
      </c>
      <c r="C119" s="38" t="s">
        <v>1081</v>
      </c>
      <c r="D119" s="16" t="s">
        <v>2402</v>
      </c>
      <c r="E119" s="31">
        <v>23200</v>
      </c>
      <c r="F119" s="16">
        <f>E119/100</f>
        <v>232</v>
      </c>
      <c r="G119" s="16" t="s">
        <v>237</v>
      </c>
      <c r="H119" s="26">
        <v>39.15</v>
      </c>
      <c r="I119" s="16">
        <v>16</v>
      </c>
      <c r="J119" s="26">
        <v>37.700000000000003</v>
      </c>
      <c r="K119" s="16">
        <v>28</v>
      </c>
      <c r="L119" s="21">
        <f>F119*H119</f>
        <v>9082.7999999999993</v>
      </c>
      <c r="M119" s="21">
        <f>F119*J119</f>
        <v>8746.4000000000015</v>
      </c>
      <c r="N119" s="16" t="s">
        <v>10</v>
      </c>
      <c r="O119" s="16" t="s">
        <v>233</v>
      </c>
      <c r="P119" s="16" t="s">
        <v>234</v>
      </c>
      <c r="Q119" s="16" t="s">
        <v>10</v>
      </c>
    </row>
    <row r="120" spans="1:17" s="17" customFormat="1" ht="27.75" customHeight="1" x14ac:dyDescent="0.25">
      <c r="A120" s="16">
        <v>113</v>
      </c>
      <c r="B120" s="16" t="s">
        <v>1082</v>
      </c>
      <c r="C120" s="38" t="s">
        <v>1083</v>
      </c>
      <c r="D120" s="16" t="s">
        <v>2403</v>
      </c>
      <c r="E120" s="31">
        <v>1602</v>
      </c>
      <c r="F120" s="16">
        <f>E120</f>
        <v>1602</v>
      </c>
      <c r="G120" s="16" t="s">
        <v>239</v>
      </c>
      <c r="H120" s="26">
        <v>0</v>
      </c>
      <c r="I120" s="16">
        <v>0</v>
      </c>
      <c r="J120" s="26">
        <v>5.82</v>
      </c>
      <c r="K120" s="16">
        <v>21</v>
      </c>
      <c r="L120" s="21">
        <f>F120*H120</f>
        <v>0</v>
      </c>
      <c r="M120" s="21">
        <f>F120*J120</f>
        <v>9323.6400000000012</v>
      </c>
      <c r="N120" s="16" t="s">
        <v>238</v>
      </c>
      <c r="O120" s="16" t="s">
        <v>240</v>
      </c>
      <c r="P120" s="16" t="s">
        <v>241</v>
      </c>
      <c r="Q120" s="16" t="s">
        <v>10</v>
      </c>
    </row>
    <row r="121" spans="1:17" s="17" customFormat="1" ht="27.75" customHeight="1" x14ac:dyDescent="0.25">
      <c r="A121" s="16">
        <v>114</v>
      </c>
      <c r="B121" s="16" t="s">
        <v>1084</v>
      </c>
      <c r="C121" s="38" t="s">
        <v>2282</v>
      </c>
      <c r="D121" s="16" t="s">
        <v>2401</v>
      </c>
      <c r="E121" s="31">
        <v>793000</v>
      </c>
      <c r="F121" s="16">
        <f>E121/1000</f>
        <v>793</v>
      </c>
      <c r="G121" s="16" t="s">
        <v>243</v>
      </c>
      <c r="H121" s="26">
        <v>3.5</v>
      </c>
      <c r="I121" s="16">
        <v>28</v>
      </c>
      <c r="J121" s="26">
        <v>0</v>
      </c>
      <c r="K121" s="16">
        <v>0</v>
      </c>
      <c r="L121" s="21">
        <f>F121*H121</f>
        <v>2775.5</v>
      </c>
      <c r="M121" s="21">
        <f>F121*J121</f>
        <v>0</v>
      </c>
      <c r="N121" s="16" t="s">
        <v>244</v>
      </c>
      <c r="O121" s="16" t="s">
        <v>245</v>
      </c>
      <c r="P121" s="16" t="s">
        <v>169</v>
      </c>
      <c r="Q121" s="16" t="s">
        <v>10</v>
      </c>
    </row>
    <row r="122" spans="1:17" s="17" customFormat="1" ht="27.75" customHeight="1" x14ac:dyDescent="0.25">
      <c r="A122" s="16">
        <v>115</v>
      </c>
      <c r="B122" s="16" t="s">
        <v>1085</v>
      </c>
      <c r="C122" s="38" t="s">
        <v>1086</v>
      </c>
      <c r="D122" s="16" t="s">
        <v>2394</v>
      </c>
      <c r="E122" s="31">
        <v>668000</v>
      </c>
      <c r="F122" s="16">
        <f>E122/1000</f>
        <v>668</v>
      </c>
      <c r="G122" s="16" t="s">
        <v>243</v>
      </c>
      <c r="H122" s="26">
        <v>19</v>
      </c>
      <c r="I122" s="16">
        <v>14</v>
      </c>
      <c r="J122" s="26">
        <v>0</v>
      </c>
      <c r="K122" s="16">
        <v>0</v>
      </c>
      <c r="L122" s="21">
        <f>F122*H122</f>
        <v>12692</v>
      </c>
      <c r="M122" s="21">
        <f>F122*J122</f>
        <v>0</v>
      </c>
      <c r="N122" s="16" t="s">
        <v>10</v>
      </c>
      <c r="O122" s="16" t="s">
        <v>192</v>
      </c>
      <c r="P122" s="16" t="s">
        <v>169</v>
      </c>
      <c r="Q122" s="16" t="s">
        <v>10</v>
      </c>
    </row>
    <row r="123" spans="1:17" s="17" customFormat="1" ht="27.75" customHeight="1" x14ac:dyDescent="0.25">
      <c r="A123" s="16">
        <v>116</v>
      </c>
      <c r="B123" s="16" t="s">
        <v>1087</v>
      </c>
      <c r="C123" s="38" t="s">
        <v>1088</v>
      </c>
      <c r="D123" s="16" t="s">
        <v>2395</v>
      </c>
      <c r="E123" s="31">
        <v>15200</v>
      </c>
      <c r="F123" s="16">
        <f>E123/100</f>
        <v>152</v>
      </c>
      <c r="G123" s="16" t="s">
        <v>236</v>
      </c>
      <c r="H123" s="26">
        <v>31.75</v>
      </c>
      <c r="I123" s="16">
        <v>14</v>
      </c>
      <c r="J123" s="26">
        <v>33.78</v>
      </c>
      <c r="K123" s="16">
        <v>0</v>
      </c>
      <c r="L123" s="21">
        <f>F123*H123</f>
        <v>4826</v>
      </c>
      <c r="M123" s="21">
        <f>F123*J123</f>
        <v>5134.5600000000004</v>
      </c>
      <c r="N123" s="16" t="s">
        <v>10</v>
      </c>
      <c r="O123" s="16" t="s">
        <v>233</v>
      </c>
      <c r="P123" s="16" t="s">
        <v>234</v>
      </c>
      <c r="Q123" s="16" t="s">
        <v>10</v>
      </c>
    </row>
    <row r="124" spans="1:17" s="17" customFormat="1" ht="27.75" customHeight="1" x14ac:dyDescent="0.25">
      <c r="A124" s="16">
        <v>117</v>
      </c>
      <c r="B124" s="16" t="s">
        <v>1089</v>
      </c>
      <c r="C124" s="38" t="s">
        <v>2308</v>
      </c>
      <c r="D124" s="16" t="s">
        <v>2394</v>
      </c>
      <c r="E124" s="31">
        <v>441500</v>
      </c>
      <c r="F124" s="16">
        <f>E124/1000</f>
        <v>441.5</v>
      </c>
      <c r="G124" s="16" t="s">
        <v>243</v>
      </c>
      <c r="H124" s="26">
        <v>11.2</v>
      </c>
      <c r="I124" s="16">
        <v>14</v>
      </c>
      <c r="J124" s="26">
        <v>0</v>
      </c>
      <c r="K124" s="16">
        <v>0</v>
      </c>
      <c r="L124" s="21">
        <f>F124*H124</f>
        <v>4944.7999999999993</v>
      </c>
      <c r="M124" s="21">
        <f>F124*J124</f>
        <v>0</v>
      </c>
      <c r="N124" s="16" t="s">
        <v>10</v>
      </c>
      <c r="O124" s="16" t="s">
        <v>192</v>
      </c>
      <c r="P124" s="16" t="s">
        <v>169</v>
      </c>
      <c r="Q124" s="16" t="s">
        <v>10</v>
      </c>
    </row>
    <row r="125" spans="1:17" s="17" customFormat="1" ht="27.75" customHeight="1" x14ac:dyDescent="0.25">
      <c r="A125" s="16">
        <v>118</v>
      </c>
      <c r="B125" s="16" t="s">
        <v>1074</v>
      </c>
      <c r="C125" s="38" t="s">
        <v>1075</v>
      </c>
      <c r="D125" s="16" t="s">
        <v>2402</v>
      </c>
      <c r="E125" s="31">
        <v>820</v>
      </c>
      <c r="F125" s="16">
        <f>820</f>
        <v>820</v>
      </c>
      <c r="G125" s="16" t="s">
        <v>226</v>
      </c>
      <c r="H125" s="26">
        <v>0</v>
      </c>
      <c r="I125" s="16">
        <v>0</v>
      </c>
      <c r="J125" s="26">
        <v>33.15</v>
      </c>
      <c r="K125" s="16">
        <v>28</v>
      </c>
      <c r="L125" s="21">
        <f>F125*H125</f>
        <v>0</v>
      </c>
      <c r="M125" s="21">
        <f>F125*J125</f>
        <v>27183</v>
      </c>
      <c r="N125" s="16" t="s">
        <v>225</v>
      </c>
      <c r="O125" s="16" t="s">
        <v>227</v>
      </c>
      <c r="P125" s="16" t="s">
        <v>228</v>
      </c>
      <c r="Q125" s="16" t="s">
        <v>10</v>
      </c>
    </row>
    <row r="126" spans="1:17" s="17" customFormat="1" ht="27.75" customHeight="1" x14ac:dyDescent="0.25">
      <c r="A126" s="16">
        <v>119</v>
      </c>
      <c r="B126" s="16" t="s">
        <v>1076</v>
      </c>
      <c r="C126" s="38" t="s">
        <v>1077</v>
      </c>
      <c r="D126" s="16" t="s">
        <v>2402</v>
      </c>
      <c r="E126" s="31">
        <v>495</v>
      </c>
      <c r="F126" s="16">
        <f>495</f>
        <v>495</v>
      </c>
      <c r="G126" s="16" t="s">
        <v>226</v>
      </c>
      <c r="H126" s="26">
        <v>0</v>
      </c>
      <c r="I126" s="16">
        <v>0</v>
      </c>
      <c r="J126" s="26">
        <v>38.6</v>
      </c>
      <c r="K126" s="16">
        <v>28</v>
      </c>
      <c r="L126" s="21">
        <f>F126*H126</f>
        <v>0</v>
      </c>
      <c r="M126" s="21">
        <f>F126*J126</f>
        <v>19107</v>
      </c>
      <c r="N126" s="16" t="s">
        <v>229</v>
      </c>
      <c r="O126" s="16" t="s">
        <v>227</v>
      </c>
      <c r="P126" s="16" t="s">
        <v>228</v>
      </c>
      <c r="Q126" s="16" t="s">
        <v>10</v>
      </c>
    </row>
    <row r="127" spans="1:17" s="17" customFormat="1" ht="27.75" customHeight="1" x14ac:dyDescent="0.25">
      <c r="A127" s="16">
        <v>120</v>
      </c>
      <c r="B127" s="16" t="s">
        <v>1131</v>
      </c>
      <c r="C127" s="38" t="s">
        <v>2384</v>
      </c>
      <c r="D127" s="16" t="s">
        <v>2386</v>
      </c>
      <c r="E127" s="31">
        <v>1240</v>
      </c>
      <c r="F127" s="16">
        <f>E127/1</f>
        <v>1240</v>
      </c>
      <c r="G127" s="16" t="s">
        <v>165</v>
      </c>
      <c r="H127" s="26">
        <v>3.95</v>
      </c>
      <c r="I127" s="16">
        <v>15</v>
      </c>
      <c r="J127" s="26">
        <v>3.81</v>
      </c>
      <c r="K127" s="16">
        <v>21</v>
      </c>
      <c r="L127" s="21">
        <f>F127*H127</f>
        <v>4898</v>
      </c>
      <c r="M127" s="21">
        <f>F127*J127</f>
        <v>4724.3999999999996</v>
      </c>
      <c r="N127" s="16" t="s">
        <v>303</v>
      </c>
      <c r="O127" s="16" t="s">
        <v>304</v>
      </c>
      <c r="P127" s="16" t="s">
        <v>169</v>
      </c>
      <c r="Q127" s="16" t="s">
        <v>10</v>
      </c>
    </row>
    <row r="128" spans="1:17" s="17" customFormat="1" ht="27.75" customHeight="1" x14ac:dyDescent="0.25">
      <c r="A128" s="16">
        <v>121</v>
      </c>
      <c r="B128" s="16" t="s">
        <v>1129</v>
      </c>
      <c r="C128" s="38" t="s">
        <v>1130</v>
      </c>
      <c r="D128" s="16" t="s">
        <v>2402</v>
      </c>
      <c r="E128" s="31">
        <v>11050</v>
      </c>
      <c r="F128" s="16">
        <f>E128/50</f>
        <v>221</v>
      </c>
      <c r="G128" s="16" t="s">
        <v>308</v>
      </c>
      <c r="H128" s="26">
        <v>13.5</v>
      </c>
      <c r="I128" s="16">
        <v>16</v>
      </c>
      <c r="J128" s="26">
        <v>13</v>
      </c>
      <c r="K128" s="16">
        <v>28</v>
      </c>
      <c r="L128" s="21">
        <f>F128*H128</f>
        <v>2983.5</v>
      </c>
      <c r="M128" s="21">
        <f>F128*J128</f>
        <v>2873</v>
      </c>
      <c r="N128" s="16" t="s">
        <v>306</v>
      </c>
      <c r="O128" s="16" t="s">
        <v>307</v>
      </c>
      <c r="P128" s="16" t="s">
        <v>179</v>
      </c>
      <c r="Q128" s="16" t="s">
        <v>10</v>
      </c>
    </row>
    <row r="129" spans="1:17" s="17" customFormat="1" ht="27.75" customHeight="1" x14ac:dyDescent="0.25">
      <c r="A129" s="16">
        <v>122</v>
      </c>
      <c r="B129" s="16" t="s">
        <v>1127</v>
      </c>
      <c r="C129" s="38" t="s">
        <v>1128</v>
      </c>
      <c r="D129" s="16" t="s">
        <v>2404</v>
      </c>
      <c r="E129" s="31">
        <v>174960</v>
      </c>
      <c r="F129" s="16">
        <f>E129/100</f>
        <v>1749.6</v>
      </c>
      <c r="G129" s="16" t="s">
        <v>204</v>
      </c>
      <c r="H129" s="26">
        <v>20</v>
      </c>
      <c r="I129" s="16">
        <v>80</v>
      </c>
      <c r="J129" s="26">
        <v>0</v>
      </c>
      <c r="K129" s="16">
        <v>0</v>
      </c>
      <c r="L129" s="21">
        <f>F129*H129</f>
        <v>34992</v>
      </c>
      <c r="M129" s="21">
        <f>F129*J129</f>
        <v>0</v>
      </c>
      <c r="N129" s="16" t="s">
        <v>309</v>
      </c>
      <c r="O129" s="16" t="s">
        <v>2415</v>
      </c>
      <c r="P129" s="16" t="s">
        <v>205</v>
      </c>
      <c r="Q129" s="16" t="s">
        <v>206</v>
      </c>
    </row>
    <row r="130" spans="1:17" s="17" customFormat="1" ht="27.75" customHeight="1" x14ac:dyDescent="0.25">
      <c r="A130" s="16">
        <v>123</v>
      </c>
      <c r="B130" s="16" t="s">
        <v>1136</v>
      </c>
      <c r="C130" s="38" t="s">
        <v>1137</v>
      </c>
      <c r="D130" s="16" t="s">
        <v>2109</v>
      </c>
      <c r="E130" s="31">
        <v>7900</v>
      </c>
      <c r="F130" s="16">
        <f>E130/G130</f>
        <v>7.9</v>
      </c>
      <c r="G130" s="36">
        <v>1000</v>
      </c>
      <c r="H130" s="26">
        <v>120</v>
      </c>
      <c r="I130" s="16">
        <v>15</v>
      </c>
      <c r="J130" s="26">
        <v>0</v>
      </c>
      <c r="K130" s="16">
        <v>0</v>
      </c>
      <c r="L130" s="21">
        <f>F130*H130</f>
        <v>948</v>
      </c>
      <c r="M130" s="21">
        <f>F130*J130</f>
        <v>0</v>
      </c>
      <c r="N130" s="16" t="s">
        <v>10</v>
      </c>
      <c r="O130" s="16" t="s">
        <v>294</v>
      </c>
      <c r="P130" s="16" t="s">
        <v>169</v>
      </c>
      <c r="Q130" s="16" t="s">
        <v>10</v>
      </c>
    </row>
    <row r="131" spans="1:17" s="17" customFormat="1" ht="27.75" customHeight="1" x14ac:dyDescent="0.25">
      <c r="A131" s="16">
        <v>124</v>
      </c>
      <c r="B131" s="16" t="s">
        <v>1139</v>
      </c>
      <c r="C131" s="38" t="s">
        <v>2284</v>
      </c>
      <c r="D131" s="16" t="s">
        <v>2401</v>
      </c>
      <c r="E131" s="31">
        <v>78000</v>
      </c>
      <c r="F131" s="16">
        <f>E131/50</f>
        <v>1560</v>
      </c>
      <c r="G131" s="16" t="s">
        <v>317</v>
      </c>
      <c r="H131" s="26">
        <v>3.9</v>
      </c>
      <c r="I131" s="16">
        <v>14</v>
      </c>
      <c r="J131" s="26">
        <v>0</v>
      </c>
      <c r="K131" s="16">
        <v>0</v>
      </c>
      <c r="L131" s="21">
        <f>F131*H131</f>
        <v>6084</v>
      </c>
      <c r="M131" s="21">
        <f>F131*J131</f>
        <v>0</v>
      </c>
      <c r="N131" s="16" t="s">
        <v>315</v>
      </c>
      <c r="O131" s="16" t="s">
        <v>316</v>
      </c>
      <c r="P131" s="16" t="s">
        <v>205</v>
      </c>
      <c r="Q131" s="16" t="s">
        <v>884</v>
      </c>
    </row>
    <row r="132" spans="1:17" s="17" customFormat="1" ht="27.75" customHeight="1" x14ac:dyDescent="0.25">
      <c r="A132" s="16">
        <v>125</v>
      </c>
      <c r="B132" s="16" t="s">
        <v>1140</v>
      </c>
      <c r="C132" s="38" t="s">
        <v>2283</v>
      </c>
      <c r="D132" s="16" t="s">
        <v>2401</v>
      </c>
      <c r="E132" s="31">
        <v>115600</v>
      </c>
      <c r="F132" s="16">
        <f>E132/50</f>
        <v>2312</v>
      </c>
      <c r="G132" s="16" t="s">
        <v>317</v>
      </c>
      <c r="H132" s="26">
        <v>5.5</v>
      </c>
      <c r="I132" s="16">
        <v>14</v>
      </c>
      <c r="J132" s="26">
        <v>0</v>
      </c>
      <c r="K132" s="16">
        <v>0</v>
      </c>
      <c r="L132" s="21">
        <f>F132*H132</f>
        <v>12716</v>
      </c>
      <c r="M132" s="21">
        <f>F132*J132</f>
        <v>0</v>
      </c>
      <c r="N132" s="16" t="s">
        <v>320</v>
      </c>
      <c r="O132" s="16" t="s">
        <v>316</v>
      </c>
      <c r="P132" s="16" t="s">
        <v>205</v>
      </c>
      <c r="Q132" s="16" t="s">
        <v>321</v>
      </c>
    </row>
    <row r="133" spans="1:17" s="17" customFormat="1" ht="27.75" customHeight="1" x14ac:dyDescent="0.25">
      <c r="A133" s="16">
        <v>126</v>
      </c>
      <c r="B133" s="16" t="s">
        <v>1456</v>
      </c>
      <c r="C133" s="38" t="s">
        <v>1457</v>
      </c>
      <c r="D133" s="16" t="s">
        <v>2403</v>
      </c>
      <c r="E133" s="31">
        <v>448</v>
      </c>
      <c r="F133" s="16">
        <f>E133</f>
        <v>448</v>
      </c>
      <c r="G133" s="16" t="s">
        <v>301</v>
      </c>
      <c r="H133" s="26">
        <v>0</v>
      </c>
      <c r="I133" s="16">
        <v>0</v>
      </c>
      <c r="J133" s="26">
        <v>9.74</v>
      </c>
      <c r="K133" s="16">
        <v>21</v>
      </c>
      <c r="L133" s="21">
        <f>F133*H133</f>
        <v>0</v>
      </c>
      <c r="M133" s="21">
        <f>F133*J133</f>
        <v>4363.5200000000004</v>
      </c>
      <c r="N133" s="16" t="s">
        <v>534</v>
      </c>
      <c r="O133" s="16" t="s">
        <v>240</v>
      </c>
      <c r="P133" s="16" t="s">
        <v>241</v>
      </c>
      <c r="Q133" s="16" t="s">
        <v>535</v>
      </c>
    </row>
    <row r="134" spans="1:17" s="17" customFormat="1" ht="27.75" customHeight="1" x14ac:dyDescent="0.25">
      <c r="A134" s="16">
        <v>127</v>
      </c>
      <c r="B134" s="16" t="s">
        <v>1458</v>
      </c>
      <c r="C134" s="38" t="s">
        <v>1459</v>
      </c>
      <c r="D134" s="16" t="s">
        <v>2403</v>
      </c>
      <c r="E134" s="31">
        <v>42100</v>
      </c>
      <c r="F134" s="16">
        <f>E134/150</f>
        <v>280.66666666666669</v>
      </c>
      <c r="G134" s="16" t="s">
        <v>536</v>
      </c>
      <c r="H134" s="26">
        <v>3.2</v>
      </c>
      <c r="I134" s="16">
        <v>16</v>
      </c>
      <c r="J134" s="26">
        <v>3.2</v>
      </c>
      <c r="K134" s="16">
        <v>21</v>
      </c>
      <c r="L134" s="21">
        <f>F134*H134</f>
        <v>898.13333333333344</v>
      </c>
      <c r="M134" s="21">
        <f>F134*J134</f>
        <v>898.13333333333344</v>
      </c>
      <c r="N134" s="16" t="s">
        <v>534</v>
      </c>
      <c r="O134" s="16" t="s">
        <v>240</v>
      </c>
      <c r="P134" s="16" t="s">
        <v>241</v>
      </c>
      <c r="Q134" s="16" t="s">
        <v>535</v>
      </c>
    </row>
    <row r="135" spans="1:17" s="17" customFormat="1" ht="27.75" customHeight="1" x14ac:dyDescent="0.25">
      <c r="A135" s="16">
        <v>128</v>
      </c>
      <c r="B135" s="16" t="s">
        <v>1596</v>
      </c>
      <c r="C135" s="38" t="s">
        <v>1597</v>
      </c>
      <c r="D135" s="16" t="s">
        <v>2388</v>
      </c>
      <c r="E135" s="31">
        <v>6536</v>
      </c>
      <c r="F135" s="16">
        <f t="shared" ref="F135:F142" si="0">E135</f>
        <v>6536</v>
      </c>
      <c r="G135" s="16" t="s">
        <v>242</v>
      </c>
      <c r="H135" s="26">
        <v>0</v>
      </c>
      <c r="I135" s="16">
        <v>0</v>
      </c>
      <c r="J135" s="26">
        <v>0.91</v>
      </c>
      <c r="K135" s="16">
        <v>14</v>
      </c>
      <c r="L135" s="21">
        <f>F135*H135</f>
        <v>0</v>
      </c>
      <c r="M135" s="21">
        <f>F135*J135</f>
        <v>5947.76</v>
      </c>
      <c r="N135" s="16" t="s">
        <v>10</v>
      </c>
      <c r="O135" s="16" t="s">
        <v>305</v>
      </c>
      <c r="P135" s="16" t="s">
        <v>404</v>
      </c>
      <c r="Q135" s="16" t="s">
        <v>623</v>
      </c>
    </row>
    <row r="136" spans="1:17" s="17" customFormat="1" ht="27.75" customHeight="1" x14ac:dyDescent="0.25">
      <c r="A136" s="16">
        <v>129</v>
      </c>
      <c r="B136" s="16" t="s">
        <v>1598</v>
      </c>
      <c r="C136" s="38" t="s">
        <v>2366</v>
      </c>
      <c r="D136" s="16" t="s">
        <v>2388</v>
      </c>
      <c r="E136" s="31">
        <v>11420</v>
      </c>
      <c r="F136" s="16">
        <f t="shared" si="0"/>
        <v>11420</v>
      </c>
      <c r="G136" s="16" t="s">
        <v>446</v>
      </c>
      <c r="H136" s="26">
        <v>0</v>
      </c>
      <c r="I136" s="16">
        <v>0</v>
      </c>
      <c r="J136" s="26">
        <v>0.85</v>
      </c>
      <c r="K136" s="16">
        <v>14</v>
      </c>
      <c r="L136" s="21">
        <f>F136*H136</f>
        <v>0</v>
      </c>
      <c r="M136" s="21">
        <f>F136*J136</f>
        <v>9707</v>
      </c>
      <c r="N136" s="16" t="s">
        <v>10</v>
      </c>
      <c r="O136" s="16" t="s">
        <v>305</v>
      </c>
      <c r="P136" s="16" t="s">
        <v>215</v>
      </c>
      <c r="Q136" s="16" t="s">
        <v>624</v>
      </c>
    </row>
    <row r="137" spans="1:17" s="17" customFormat="1" ht="27.75" customHeight="1" x14ac:dyDescent="0.25">
      <c r="A137" s="16">
        <v>130</v>
      </c>
      <c r="B137" s="16" t="s">
        <v>1599</v>
      </c>
      <c r="C137" s="38" t="s">
        <v>1600</v>
      </c>
      <c r="D137" s="16" t="s">
        <v>2388</v>
      </c>
      <c r="E137" s="31">
        <v>26970</v>
      </c>
      <c r="F137" s="16">
        <f t="shared" si="0"/>
        <v>26970</v>
      </c>
      <c r="G137" s="16" t="s">
        <v>446</v>
      </c>
      <c r="H137" s="26">
        <v>0</v>
      </c>
      <c r="I137" s="16">
        <v>0</v>
      </c>
      <c r="J137" s="26">
        <v>0.91</v>
      </c>
      <c r="K137" s="16">
        <v>14</v>
      </c>
      <c r="L137" s="21">
        <f>F137*H137</f>
        <v>0</v>
      </c>
      <c r="M137" s="21">
        <f>F137*J137</f>
        <v>24542.7</v>
      </c>
      <c r="N137" s="16" t="s">
        <v>10</v>
      </c>
      <c r="O137" s="16" t="s">
        <v>305</v>
      </c>
      <c r="P137" s="16" t="s">
        <v>215</v>
      </c>
      <c r="Q137" s="16" t="s">
        <v>625</v>
      </c>
    </row>
    <row r="138" spans="1:17" s="17" customFormat="1" ht="27.75" customHeight="1" x14ac:dyDescent="0.25">
      <c r="A138" s="16">
        <v>131</v>
      </c>
      <c r="B138" s="16" t="s">
        <v>1601</v>
      </c>
      <c r="C138" s="38" t="s">
        <v>1602</v>
      </c>
      <c r="D138" s="16" t="s">
        <v>2388</v>
      </c>
      <c r="E138" s="31">
        <v>92734</v>
      </c>
      <c r="F138" s="16">
        <f t="shared" si="0"/>
        <v>92734</v>
      </c>
      <c r="G138" s="16" t="s">
        <v>626</v>
      </c>
      <c r="H138" s="26">
        <v>0</v>
      </c>
      <c r="I138" s="16">
        <v>0</v>
      </c>
      <c r="J138" s="26">
        <v>0.91</v>
      </c>
      <c r="K138" s="16">
        <v>14</v>
      </c>
      <c r="L138" s="21">
        <f>F138*H138</f>
        <v>0</v>
      </c>
      <c r="M138" s="21">
        <f>F138*J138</f>
        <v>84387.94</v>
      </c>
      <c r="N138" s="16" t="s">
        <v>10</v>
      </c>
      <c r="O138" s="16" t="s">
        <v>305</v>
      </c>
      <c r="P138" s="16" t="s">
        <v>215</v>
      </c>
      <c r="Q138" s="16" t="s">
        <v>627</v>
      </c>
    </row>
    <row r="139" spans="1:17" s="17" customFormat="1" ht="27.75" customHeight="1" x14ac:dyDescent="0.25">
      <c r="A139" s="16">
        <v>132</v>
      </c>
      <c r="B139" s="16" t="s">
        <v>1594</v>
      </c>
      <c r="C139" s="38" t="s">
        <v>1595</v>
      </c>
      <c r="D139" s="16" t="s">
        <v>2388</v>
      </c>
      <c r="E139" s="31">
        <v>10540</v>
      </c>
      <c r="F139" s="16">
        <f t="shared" si="0"/>
        <v>10540</v>
      </c>
      <c r="G139" s="16" t="s">
        <v>621</v>
      </c>
      <c r="H139" s="26">
        <v>0</v>
      </c>
      <c r="I139" s="16">
        <v>0</v>
      </c>
      <c r="J139" s="26">
        <v>0.83</v>
      </c>
      <c r="K139" s="16">
        <v>14</v>
      </c>
      <c r="L139" s="21">
        <f>F139*H139</f>
        <v>0</v>
      </c>
      <c r="M139" s="21">
        <f>F139*J139</f>
        <v>8748.1999999999989</v>
      </c>
      <c r="N139" s="16" t="s">
        <v>10</v>
      </c>
      <c r="O139" s="16" t="s">
        <v>305</v>
      </c>
      <c r="P139" s="16" t="s">
        <v>215</v>
      </c>
      <c r="Q139" s="16" t="s">
        <v>622</v>
      </c>
    </row>
    <row r="140" spans="1:17" s="17" customFormat="1" ht="27.75" customHeight="1" x14ac:dyDescent="0.25">
      <c r="A140" s="16">
        <v>133</v>
      </c>
      <c r="B140" s="16" t="s">
        <v>1603</v>
      </c>
      <c r="C140" s="38" t="s">
        <v>2365</v>
      </c>
      <c r="D140" s="16" t="s">
        <v>2388</v>
      </c>
      <c r="E140" s="31">
        <v>16440</v>
      </c>
      <c r="F140" s="16">
        <f t="shared" si="0"/>
        <v>16440</v>
      </c>
      <c r="G140" s="16" t="s">
        <v>628</v>
      </c>
      <c r="H140" s="26">
        <v>0</v>
      </c>
      <c r="I140" s="16">
        <v>0</v>
      </c>
      <c r="J140" s="26">
        <v>1.1399999999999999</v>
      </c>
      <c r="K140" s="16">
        <v>14</v>
      </c>
      <c r="L140" s="21">
        <f>F140*H140</f>
        <v>0</v>
      </c>
      <c r="M140" s="21">
        <f>F140*J140</f>
        <v>18741.599999999999</v>
      </c>
      <c r="N140" s="16" t="s">
        <v>10</v>
      </c>
      <c r="O140" s="16" t="s">
        <v>305</v>
      </c>
      <c r="P140" s="16" t="s">
        <v>404</v>
      </c>
      <c r="Q140" s="16" t="s">
        <v>629</v>
      </c>
    </row>
    <row r="141" spans="1:17" s="17" customFormat="1" ht="27.75" customHeight="1" x14ac:dyDescent="0.25">
      <c r="A141" s="16">
        <v>134</v>
      </c>
      <c r="B141" s="16" t="s">
        <v>1604</v>
      </c>
      <c r="C141" s="38" t="s">
        <v>1605</v>
      </c>
      <c r="D141" s="16" t="s">
        <v>2388</v>
      </c>
      <c r="E141" s="31">
        <v>28514</v>
      </c>
      <c r="F141" s="16">
        <f t="shared" si="0"/>
        <v>28514</v>
      </c>
      <c r="G141" s="16" t="s">
        <v>626</v>
      </c>
      <c r="H141" s="26">
        <v>0</v>
      </c>
      <c r="I141" s="16">
        <v>0</v>
      </c>
      <c r="J141" s="26">
        <v>0.85</v>
      </c>
      <c r="K141" s="16">
        <v>14</v>
      </c>
      <c r="L141" s="21">
        <f>F141*H141</f>
        <v>0</v>
      </c>
      <c r="M141" s="21">
        <f>F141*J141</f>
        <v>24236.899999999998</v>
      </c>
      <c r="N141" s="16" t="s">
        <v>10</v>
      </c>
      <c r="O141" s="16" t="s">
        <v>305</v>
      </c>
      <c r="P141" s="16" t="s">
        <v>404</v>
      </c>
      <c r="Q141" s="16" t="s">
        <v>630</v>
      </c>
    </row>
    <row r="142" spans="1:17" s="17" customFormat="1" ht="27.75" customHeight="1" x14ac:dyDescent="0.25">
      <c r="A142" s="16">
        <v>135</v>
      </c>
      <c r="B142" s="16" t="s">
        <v>1606</v>
      </c>
      <c r="C142" s="38" t="s">
        <v>1607</v>
      </c>
      <c r="D142" s="16" t="s">
        <v>2402</v>
      </c>
      <c r="E142" s="31">
        <v>11500</v>
      </c>
      <c r="F142" s="16">
        <f t="shared" si="0"/>
        <v>11500</v>
      </c>
      <c r="G142" s="16" t="s">
        <v>631</v>
      </c>
      <c r="H142" s="26">
        <v>0.72</v>
      </c>
      <c r="I142" s="16">
        <v>16</v>
      </c>
      <c r="J142" s="26">
        <v>0.69</v>
      </c>
      <c r="K142" s="16">
        <v>28</v>
      </c>
      <c r="L142" s="21">
        <f>F142*H142</f>
        <v>8280</v>
      </c>
      <c r="M142" s="21">
        <f>F142*J142</f>
        <v>7934.9999999999991</v>
      </c>
      <c r="N142" s="16" t="s">
        <v>10</v>
      </c>
      <c r="O142" s="16" t="s">
        <v>365</v>
      </c>
      <c r="P142" s="16" t="s">
        <v>182</v>
      </c>
      <c r="Q142" s="16" t="s">
        <v>10</v>
      </c>
    </row>
    <row r="143" spans="1:17" s="17" customFormat="1" ht="27.75" customHeight="1" x14ac:dyDescent="0.25">
      <c r="A143" s="16">
        <v>136</v>
      </c>
      <c r="B143" s="16" t="s">
        <v>1141</v>
      </c>
      <c r="C143" s="38" t="s">
        <v>2329</v>
      </c>
      <c r="D143" s="16" t="s">
        <v>2393</v>
      </c>
      <c r="E143" s="31">
        <v>34700</v>
      </c>
      <c r="F143" s="16">
        <f>E143/100</f>
        <v>347</v>
      </c>
      <c r="G143" s="16" t="s">
        <v>237</v>
      </c>
      <c r="H143" s="26">
        <v>26.4</v>
      </c>
      <c r="I143" s="16">
        <v>7</v>
      </c>
      <c r="J143" s="26">
        <v>25.5</v>
      </c>
      <c r="K143" s="16">
        <v>21</v>
      </c>
      <c r="L143" s="21">
        <f>F143*H143</f>
        <v>9160.7999999999993</v>
      </c>
      <c r="M143" s="21">
        <f>F143*J143</f>
        <v>8848.5</v>
      </c>
      <c r="N143" s="16" t="s">
        <v>10</v>
      </c>
      <c r="O143" s="16" t="s">
        <v>181</v>
      </c>
      <c r="P143" s="16" t="s">
        <v>182</v>
      </c>
      <c r="Q143" s="16" t="s">
        <v>322</v>
      </c>
    </row>
    <row r="144" spans="1:17" s="17" customFormat="1" ht="27.75" customHeight="1" x14ac:dyDescent="0.25">
      <c r="A144" s="16">
        <v>137</v>
      </c>
      <c r="B144" s="16" t="s">
        <v>1142</v>
      </c>
      <c r="C144" s="38" t="s">
        <v>2425</v>
      </c>
      <c r="D144" s="16" t="s">
        <v>2402</v>
      </c>
      <c r="E144" s="31">
        <v>591500</v>
      </c>
      <c r="F144" s="16">
        <f>E144/28</f>
        <v>21125</v>
      </c>
      <c r="G144" s="16" t="s">
        <v>246</v>
      </c>
      <c r="H144" s="26">
        <v>0.48</v>
      </c>
      <c r="I144" s="16">
        <v>16</v>
      </c>
      <c r="J144" s="26">
        <v>0.46</v>
      </c>
      <c r="K144" s="16">
        <v>28</v>
      </c>
      <c r="L144" s="21">
        <f>F144*H144</f>
        <v>10140</v>
      </c>
      <c r="M144" s="21">
        <f>F144*J144</f>
        <v>9717.5</v>
      </c>
      <c r="N144" s="16" t="s">
        <v>10</v>
      </c>
      <c r="O144" s="16" t="s">
        <v>186</v>
      </c>
      <c r="P144" s="16" t="s">
        <v>187</v>
      </c>
      <c r="Q144" s="16" t="s">
        <v>10</v>
      </c>
    </row>
    <row r="145" spans="1:17" s="17" customFormat="1" ht="27.75" customHeight="1" x14ac:dyDescent="0.25">
      <c r="A145" s="16">
        <v>138</v>
      </c>
      <c r="B145" s="16" t="s">
        <v>1143</v>
      </c>
      <c r="C145" s="38" t="s">
        <v>1144</v>
      </c>
      <c r="D145" s="16" t="s">
        <v>2417</v>
      </c>
      <c r="E145" s="31">
        <v>2854</v>
      </c>
      <c r="F145" s="16">
        <f>E145/10</f>
        <v>285.39999999999998</v>
      </c>
      <c r="G145" s="16" t="s">
        <v>325</v>
      </c>
      <c r="H145" s="26">
        <v>0</v>
      </c>
      <c r="I145" s="16">
        <v>7</v>
      </c>
      <c r="J145" s="26">
        <v>5.99</v>
      </c>
      <c r="K145" s="16">
        <v>14</v>
      </c>
      <c r="L145" s="21">
        <f>F145*H145</f>
        <v>0</v>
      </c>
      <c r="M145" s="21">
        <f>F145*J145</f>
        <v>1709.5459999999998</v>
      </c>
      <c r="N145" s="16" t="s">
        <v>324</v>
      </c>
      <c r="O145" s="16" t="s">
        <v>166</v>
      </c>
      <c r="P145" s="16" t="s">
        <v>326</v>
      </c>
      <c r="Q145" s="16" t="s">
        <v>10</v>
      </c>
    </row>
    <row r="146" spans="1:17" s="17" customFormat="1" ht="27.75" customHeight="1" x14ac:dyDescent="0.25">
      <c r="A146" s="16">
        <v>139</v>
      </c>
      <c r="B146" s="16" t="s">
        <v>1145</v>
      </c>
      <c r="C146" s="38" t="s">
        <v>1146</v>
      </c>
      <c r="D146" s="16" t="s">
        <v>2393</v>
      </c>
      <c r="E146" s="31">
        <v>118000</v>
      </c>
      <c r="F146" s="16">
        <f>E146/100</f>
        <v>1180</v>
      </c>
      <c r="G146" s="16" t="s">
        <v>327</v>
      </c>
      <c r="H146" s="26">
        <v>23.6</v>
      </c>
      <c r="I146" s="16">
        <v>7</v>
      </c>
      <c r="J146" s="26">
        <v>22.75</v>
      </c>
      <c r="K146" s="16">
        <v>21</v>
      </c>
      <c r="L146" s="21">
        <f>F146*H146</f>
        <v>27848</v>
      </c>
      <c r="M146" s="21">
        <f>F146*J146</f>
        <v>26845</v>
      </c>
      <c r="N146" s="16" t="s">
        <v>10</v>
      </c>
      <c r="O146" s="16" t="s">
        <v>181</v>
      </c>
      <c r="P146" s="16" t="s">
        <v>182</v>
      </c>
      <c r="Q146" s="16" t="s">
        <v>328</v>
      </c>
    </row>
    <row r="147" spans="1:17" s="17" customFormat="1" ht="27.75" customHeight="1" x14ac:dyDescent="0.25">
      <c r="A147" s="16">
        <v>140</v>
      </c>
      <c r="B147" s="16" t="s">
        <v>1147</v>
      </c>
      <c r="C147" s="38" t="s">
        <v>1148</v>
      </c>
      <c r="D147" s="16" t="s">
        <v>2417</v>
      </c>
      <c r="E147" s="31">
        <v>260</v>
      </c>
      <c r="F147" s="16">
        <f>E147/10</f>
        <v>26</v>
      </c>
      <c r="G147" s="16" t="s">
        <v>325</v>
      </c>
      <c r="H147" s="26">
        <v>0</v>
      </c>
      <c r="I147" s="16">
        <v>7</v>
      </c>
      <c r="J147" s="26">
        <v>3.75</v>
      </c>
      <c r="K147" s="16">
        <v>14</v>
      </c>
      <c r="L147" s="21">
        <f>F147*H147</f>
        <v>0</v>
      </c>
      <c r="M147" s="21">
        <f>F147*J147</f>
        <v>97.5</v>
      </c>
      <c r="N147" s="16" t="s">
        <v>329</v>
      </c>
      <c r="O147" s="16" t="s">
        <v>166</v>
      </c>
      <c r="P147" s="16" t="s">
        <v>278</v>
      </c>
      <c r="Q147" s="16" t="s">
        <v>10</v>
      </c>
    </row>
    <row r="148" spans="1:17" s="17" customFormat="1" ht="27.75" customHeight="1" x14ac:dyDescent="0.25">
      <c r="A148" s="16">
        <v>141</v>
      </c>
      <c r="B148" s="16" t="s">
        <v>1149</v>
      </c>
      <c r="C148" s="38" t="s">
        <v>1150</v>
      </c>
      <c r="D148" s="16" t="s">
        <v>2401</v>
      </c>
      <c r="E148" s="31">
        <v>1301400</v>
      </c>
      <c r="F148" s="16">
        <f>E148/500</f>
        <v>2602.8000000000002</v>
      </c>
      <c r="G148" s="16" t="s">
        <v>331</v>
      </c>
      <c r="H148" s="26">
        <v>8.8800000000000008</v>
      </c>
      <c r="I148" s="16">
        <v>14</v>
      </c>
      <c r="J148" s="26">
        <v>0</v>
      </c>
      <c r="K148" s="16">
        <v>0</v>
      </c>
      <c r="L148" s="21">
        <f>F148*H148</f>
        <v>23112.864000000005</v>
      </c>
      <c r="M148" s="21">
        <f>F148*J148</f>
        <v>0</v>
      </c>
      <c r="N148" s="16" t="s">
        <v>330</v>
      </c>
      <c r="O148" s="16" t="s">
        <v>245</v>
      </c>
      <c r="P148" s="16" t="s">
        <v>169</v>
      </c>
      <c r="Q148" s="16" t="s">
        <v>10</v>
      </c>
    </row>
    <row r="149" spans="1:17" s="17" customFormat="1" ht="27.75" customHeight="1" x14ac:dyDescent="0.25">
      <c r="A149" s="16">
        <v>142</v>
      </c>
      <c r="B149" s="16" t="s">
        <v>1156</v>
      </c>
      <c r="C149" s="38" t="s">
        <v>1157</v>
      </c>
      <c r="D149" s="16" t="s">
        <v>2402</v>
      </c>
      <c r="E149" s="31">
        <v>387</v>
      </c>
      <c r="F149" s="16">
        <f>E149</f>
        <v>387</v>
      </c>
      <c r="G149" s="16" t="s">
        <v>336</v>
      </c>
      <c r="H149" s="26">
        <v>9.18</v>
      </c>
      <c r="I149" s="16">
        <v>16</v>
      </c>
      <c r="J149" s="26">
        <v>8.84</v>
      </c>
      <c r="K149" s="16">
        <v>28</v>
      </c>
      <c r="L149" s="21">
        <f>F149*H149</f>
        <v>3552.66</v>
      </c>
      <c r="M149" s="21">
        <f>F149*J149</f>
        <v>3421.08</v>
      </c>
      <c r="N149" s="16" t="s">
        <v>335</v>
      </c>
      <c r="O149" s="16" t="s">
        <v>194</v>
      </c>
      <c r="P149" s="16" t="s">
        <v>195</v>
      </c>
      <c r="Q149" s="16" t="s">
        <v>10</v>
      </c>
    </row>
    <row r="150" spans="1:17" s="17" customFormat="1" ht="27.75" customHeight="1" x14ac:dyDescent="0.25">
      <c r="A150" s="16">
        <v>143</v>
      </c>
      <c r="B150" s="16" t="s">
        <v>1151</v>
      </c>
      <c r="C150" s="38" t="s">
        <v>2301</v>
      </c>
      <c r="D150" s="16" t="s">
        <v>2398</v>
      </c>
      <c r="E150" s="31">
        <v>179800</v>
      </c>
      <c r="F150" s="16">
        <f>E150/28</f>
        <v>6421.4285714285716</v>
      </c>
      <c r="G150" s="16" t="s">
        <v>276</v>
      </c>
      <c r="H150" s="26">
        <v>0.95</v>
      </c>
      <c r="I150" s="16">
        <v>5</v>
      </c>
      <c r="J150" s="26">
        <v>0.95</v>
      </c>
      <c r="K150" s="16">
        <v>35</v>
      </c>
      <c r="L150" s="21">
        <f>F150*H150</f>
        <v>6100.3571428571431</v>
      </c>
      <c r="M150" s="21">
        <f>F150*J150</f>
        <v>6100.3571428571431</v>
      </c>
      <c r="N150" s="16" t="s">
        <v>262</v>
      </c>
      <c r="O150" s="16" t="s">
        <v>333</v>
      </c>
      <c r="P150" s="16" t="s">
        <v>187</v>
      </c>
      <c r="Q150" s="16" t="s">
        <v>261</v>
      </c>
    </row>
    <row r="151" spans="1:17" s="17" customFormat="1" ht="27.75" customHeight="1" x14ac:dyDescent="0.25">
      <c r="A151" s="16">
        <v>144</v>
      </c>
      <c r="B151" s="16" t="s">
        <v>1152</v>
      </c>
      <c r="C151" s="38" t="s">
        <v>1153</v>
      </c>
      <c r="D151" s="16" t="s">
        <v>2395</v>
      </c>
      <c r="E151" s="31">
        <v>2738</v>
      </c>
      <c r="F151" s="16">
        <f>E151/100</f>
        <v>27.38</v>
      </c>
      <c r="G151" s="16" t="s">
        <v>236</v>
      </c>
      <c r="H151" s="26">
        <v>30.6</v>
      </c>
      <c r="I151" s="16">
        <v>14</v>
      </c>
      <c r="J151" s="26">
        <v>32.549999999999997</v>
      </c>
      <c r="K151" s="16">
        <v>0</v>
      </c>
      <c r="L151" s="21">
        <f>F151*H151</f>
        <v>837.82799999999997</v>
      </c>
      <c r="M151" s="21">
        <f>F151*J151</f>
        <v>891.21899999999994</v>
      </c>
      <c r="N151" s="16" t="s">
        <v>10</v>
      </c>
      <c r="O151" s="16" t="s">
        <v>233</v>
      </c>
      <c r="P151" s="16" t="s">
        <v>234</v>
      </c>
      <c r="Q151" s="16" t="s">
        <v>10</v>
      </c>
    </row>
    <row r="152" spans="1:17" s="17" customFormat="1" ht="27.75" customHeight="1" x14ac:dyDescent="0.25">
      <c r="A152" s="16">
        <v>145</v>
      </c>
      <c r="B152" s="16" t="s">
        <v>1154</v>
      </c>
      <c r="C152" s="38" t="s">
        <v>1155</v>
      </c>
      <c r="D152" s="16" t="s">
        <v>2398</v>
      </c>
      <c r="E152" s="31">
        <v>340000</v>
      </c>
      <c r="F152" s="16">
        <f>E152/28</f>
        <v>12142.857142857143</v>
      </c>
      <c r="G152" s="16" t="s">
        <v>276</v>
      </c>
      <c r="H152" s="26">
        <v>0.95</v>
      </c>
      <c r="I152" s="16">
        <v>5</v>
      </c>
      <c r="J152" s="26">
        <v>0.95</v>
      </c>
      <c r="K152" s="16">
        <v>35</v>
      </c>
      <c r="L152" s="21">
        <f>F152*H152</f>
        <v>11535.714285714286</v>
      </c>
      <c r="M152" s="21">
        <f>F152*J152</f>
        <v>11535.714285714286</v>
      </c>
      <c r="N152" s="16" t="s">
        <v>262</v>
      </c>
      <c r="O152" s="16" t="s">
        <v>333</v>
      </c>
      <c r="P152" s="16" t="s">
        <v>187</v>
      </c>
      <c r="Q152" s="16" t="s">
        <v>261</v>
      </c>
    </row>
    <row r="153" spans="1:17" s="17" customFormat="1" ht="27.75" customHeight="1" x14ac:dyDescent="0.25">
      <c r="A153" s="16">
        <v>146</v>
      </c>
      <c r="B153" s="16" t="s">
        <v>1158</v>
      </c>
      <c r="C153" s="38" t="s">
        <v>2320</v>
      </c>
      <c r="D153" s="16" t="s">
        <v>2393</v>
      </c>
      <c r="E153" s="31">
        <v>24090</v>
      </c>
      <c r="F153" s="16">
        <f>E153/25</f>
        <v>963.6</v>
      </c>
      <c r="G153" s="16" t="s">
        <v>338</v>
      </c>
      <c r="H153" s="26">
        <v>30.45</v>
      </c>
      <c r="I153" s="16">
        <v>7</v>
      </c>
      <c r="J153" s="26">
        <v>29.4</v>
      </c>
      <c r="K153" s="16">
        <v>21</v>
      </c>
      <c r="L153" s="21">
        <f>F153*H153</f>
        <v>29341.62</v>
      </c>
      <c r="M153" s="21">
        <f>F153*J153</f>
        <v>28329.84</v>
      </c>
      <c r="N153" s="16" t="s">
        <v>10</v>
      </c>
      <c r="O153" s="16" t="s">
        <v>181</v>
      </c>
      <c r="P153" s="16" t="s">
        <v>182</v>
      </c>
      <c r="Q153" s="16" t="s">
        <v>183</v>
      </c>
    </row>
    <row r="154" spans="1:17" s="17" customFormat="1" ht="27.75" customHeight="1" x14ac:dyDescent="0.25">
      <c r="A154" s="16">
        <v>147</v>
      </c>
      <c r="B154" s="16" t="s">
        <v>1159</v>
      </c>
      <c r="C154" s="38" t="s">
        <v>2163</v>
      </c>
      <c r="D154" s="16" t="s">
        <v>2404</v>
      </c>
      <c r="E154" s="31">
        <v>266000</v>
      </c>
      <c r="F154" s="16">
        <f>E154/1000</f>
        <v>266</v>
      </c>
      <c r="G154" s="16" t="s">
        <v>232</v>
      </c>
      <c r="H154" s="26">
        <v>15.9</v>
      </c>
      <c r="I154" s="16">
        <v>80</v>
      </c>
      <c r="J154" s="26">
        <v>0</v>
      </c>
      <c r="K154" s="16">
        <v>0</v>
      </c>
      <c r="L154" s="21">
        <f>F154*H154</f>
        <v>4229.4000000000005</v>
      </c>
      <c r="M154" s="21">
        <f>F154*J154</f>
        <v>0</v>
      </c>
      <c r="N154" s="16" t="s">
        <v>339</v>
      </c>
      <c r="O154" s="16" t="s">
        <v>2415</v>
      </c>
      <c r="P154" s="16" t="s">
        <v>205</v>
      </c>
      <c r="Q154" s="16" t="s">
        <v>206</v>
      </c>
    </row>
    <row r="155" spans="1:17" s="17" customFormat="1" ht="27.75" customHeight="1" x14ac:dyDescent="0.25">
      <c r="A155" s="16">
        <v>148</v>
      </c>
      <c r="B155" s="16" t="s">
        <v>2351</v>
      </c>
      <c r="C155" s="38" t="s">
        <v>2352</v>
      </c>
      <c r="D155" s="16" t="s">
        <v>2393</v>
      </c>
      <c r="E155" s="31">
        <v>2616</v>
      </c>
      <c r="F155" s="16">
        <f>E155/10</f>
        <v>261.60000000000002</v>
      </c>
      <c r="G155" s="16" t="s">
        <v>345</v>
      </c>
      <c r="H155" s="26">
        <v>24.4</v>
      </c>
      <c r="I155" s="16">
        <v>7</v>
      </c>
      <c r="J155" s="26">
        <v>23.6</v>
      </c>
      <c r="K155" s="16">
        <v>21</v>
      </c>
      <c r="L155" s="21">
        <f>F155*H155</f>
        <v>6383.04</v>
      </c>
      <c r="M155" s="21">
        <f>F155*J155</f>
        <v>6173.7600000000011</v>
      </c>
      <c r="N155" s="16" t="s">
        <v>10</v>
      </c>
      <c r="O155" s="16" t="s">
        <v>181</v>
      </c>
      <c r="P155" s="16" t="s">
        <v>182</v>
      </c>
      <c r="Q155" s="16" t="s">
        <v>183</v>
      </c>
    </row>
    <row r="156" spans="1:17" s="17" customFormat="1" ht="27.75" customHeight="1" x14ac:dyDescent="0.25">
      <c r="A156" s="16">
        <v>149</v>
      </c>
      <c r="B156" s="16" t="s">
        <v>2353</v>
      </c>
      <c r="C156" s="38" t="s">
        <v>2354</v>
      </c>
      <c r="D156" s="16" t="s">
        <v>2393</v>
      </c>
      <c r="E156" s="31">
        <v>3790</v>
      </c>
      <c r="F156" s="16">
        <f>E156/10</f>
        <v>379</v>
      </c>
      <c r="G156" s="16" t="s">
        <v>347</v>
      </c>
      <c r="H156" s="26">
        <v>6.1</v>
      </c>
      <c r="I156" s="16">
        <v>7</v>
      </c>
      <c r="J156" s="26">
        <v>5.9</v>
      </c>
      <c r="K156" s="16">
        <v>21</v>
      </c>
      <c r="L156" s="21">
        <f>F156*H156</f>
        <v>2311.9</v>
      </c>
      <c r="M156" s="21">
        <f>F156*J156</f>
        <v>2236.1</v>
      </c>
      <c r="N156" s="16" t="s">
        <v>10</v>
      </c>
      <c r="O156" s="16" t="s">
        <v>181</v>
      </c>
      <c r="P156" s="16" t="s">
        <v>182</v>
      </c>
      <c r="Q156" s="16" t="s">
        <v>183</v>
      </c>
    </row>
    <row r="157" spans="1:17" s="17" customFormat="1" ht="27.75" customHeight="1" x14ac:dyDescent="0.25">
      <c r="A157" s="16">
        <v>150</v>
      </c>
      <c r="B157" s="16" t="s">
        <v>1168</v>
      </c>
      <c r="C157" s="38" t="s">
        <v>1169</v>
      </c>
      <c r="D157" s="16" t="s">
        <v>2394</v>
      </c>
      <c r="E157" s="31">
        <v>107000</v>
      </c>
      <c r="F157" s="16">
        <f>E157/1000</f>
        <v>107</v>
      </c>
      <c r="G157" s="16" t="s">
        <v>280</v>
      </c>
      <c r="H157" s="26">
        <v>18.399999999999999</v>
      </c>
      <c r="I157" s="16">
        <v>14</v>
      </c>
      <c r="J157" s="26">
        <v>0</v>
      </c>
      <c r="K157" s="16">
        <v>0</v>
      </c>
      <c r="L157" s="21">
        <f>F157*H157</f>
        <v>1968.8</v>
      </c>
      <c r="M157" s="21">
        <f>F157*J157</f>
        <v>0</v>
      </c>
      <c r="N157" s="16" t="s">
        <v>10</v>
      </c>
      <c r="O157" s="16" t="s">
        <v>192</v>
      </c>
      <c r="P157" s="16" t="s">
        <v>169</v>
      </c>
      <c r="Q157" s="16" t="s">
        <v>10</v>
      </c>
    </row>
    <row r="158" spans="1:17" s="17" customFormat="1" ht="27.75" customHeight="1" x14ac:dyDescent="0.25">
      <c r="A158" s="16">
        <v>151</v>
      </c>
      <c r="B158" s="16" t="s">
        <v>1138</v>
      </c>
      <c r="C158" s="38" t="s">
        <v>2328</v>
      </c>
      <c r="D158" s="16" t="s">
        <v>2393</v>
      </c>
      <c r="E158" s="31">
        <v>41600</v>
      </c>
      <c r="F158" s="16">
        <f>E158/100</f>
        <v>416</v>
      </c>
      <c r="G158" s="16" t="s">
        <v>312</v>
      </c>
      <c r="H158" s="26">
        <v>22.95</v>
      </c>
      <c r="I158" s="16">
        <v>7</v>
      </c>
      <c r="J158" s="26">
        <v>22.15</v>
      </c>
      <c r="K158" s="16">
        <v>21</v>
      </c>
      <c r="L158" s="21">
        <f>F158*H158</f>
        <v>9547.1999999999989</v>
      </c>
      <c r="M158" s="21">
        <f>F158*J158</f>
        <v>9214.4</v>
      </c>
      <c r="N158" s="16" t="s">
        <v>10</v>
      </c>
      <c r="O158" s="16" t="s">
        <v>181</v>
      </c>
      <c r="P158" s="16" t="s">
        <v>182</v>
      </c>
      <c r="Q158" s="16" t="s">
        <v>313</v>
      </c>
    </row>
    <row r="159" spans="1:17" s="17" customFormat="1" ht="27.75" customHeight="1" x14ac:dyDescent="0.25">
      <c r="A159" s="16">
        <v>152</v>
      </c>
      <c r="B159" s="16" t="s">
        <v>1181</v>
      </c>
      <c r="C159" s="38" t="s">
        <v>2330</v>
      </c>
      <c r="D159" s="16" t="s">
        <v>2393</v>
      </c>
      <c r="E159" s="31">
        <v>8013</v>
      </c>
      <c r="F159" s="16">
        <f>E159</f>
        <v>8013</v>
      </c>
      <c r="G159" s="16" t="s">
        <v>191</v>
      </c>
      <c r="H159" s="26">
        <v>4.1500000000000004</v>
      </c>
      <c r="I159" s="16">
        <v>7</v>
      </c>
      <c r="J159" s="26">
        <v>3.85</v>
      </c>
      <c r="K159" s="16">
        <v>21</v>
      </c>
      <c r="L159" s="21">
        <f>F159*H159</f>
        <v>33253.950000000004</v>
      </c>
      <c r="M159" s="21">
        <f>F159*J159</f>
        <v>30850.05</v>
      </c>
      <c r="N159" s="16" t="s">
        <v>10</v>
      </c>
      <c r="O159" s="16" t="s">
        <v>293</v>
      </c>
      <c r="P159" s="16" t="s">
        <v>184</v>
      </c>
      <c r="Q159" s="16" t="s">
        <v>885</v>
      </c>
    </row>
    <row r="160" spans="1:17" s="17" customFormat="1" ht="27.75" customHeight="1" x14ac:dyDescent="0.25">
      <c r="A160" s="16">
        <v>153</v>
      </c>
      <c r="B160" s="16" t="s">
        <v>1170</v>
      </c>
      <c r="C160" s="38" t="s">
        <v>2193</v>
      </c>
      <c r="D160" s="16" t="s">
        <v>2402</v>
      </c>
      <c r="E160" s="31">
        <v>19142</v>
      </c>
      <c r="F160" s="16">
        <f>E160/2</f>
        <v>9571</v>
      </c>
      <c r="G160" s="16" t="s">
        <v>350</v>
      </c>
      <c r="H160" s="26">
        <v>8.7799999999999994</v>
      </c>
      <c r="I160" s="16">
        <v>16</v>
      </c>
      <c r="J160" s="26">
        <v>0</v>
      </c>
      <c r="K160" s="16">
        <v>0</v>
      </c>
      <c r="L160" s="21">
        <f>F160*H160</f>
        <v>84033.37999999999</v>
      </c>
      <c r="M160" s="21">
        <f>F160*J160</f>
        <v>0</v>
      </c>
      <c r="N160" s="16" t="s">
        <v>349</v>
      </c>
      <c r="O160" s="16" t="s">
        <v>277</v>
      </c>
      <c r="P160" s="16" t="s">
        <v>187</v>
      </c>
      <c r="Q160" s="16" t="s">
        <v>10</v>
      </c>
    </row>
    <row r="161" spans="1:17" s="17" customFormat="1" ht="27.75" customHeight="1" x14ac:dyDescent="0.25">
      <c r="A161" s="16">
        <v>154</v>
      </c>
      <c r="B161" s="16" t="s">
        <v>1171</v>
      </c>
      <c r="C161" s="38" t="s">
        <v>1172</v>
      </c>
      <c r="D161" s="16" t="s">
        <v>2402</v>
      </c>
      <c r="E161" s="31">
        <v>37390</v>
      </c>
      <c r="F161" s="16">
        <f>E161/2</f>
        <v>18695</v>
      </c>
      <c r="G161" s="16" t="s">
        <v>350</v>
      </c>
      <c r="H161" s="26">
        <v>10.8</v>
      </c>
      <c r="I161" s="16">
        <v>16</v>
      </c>
      <c r="J161" s="26">
        <v>0</v>
      </c>
      <c r="K161" s="16">
        <v>0</v>
      </c>
      <c r="L161" s="21">
        <f>F161*H161</f>
        <v>201906</v>
      </c>
      <c r="M161" s="21">
        <f>F161*J161</f>
        <v>0</v>
      </c>
      <c r="N161" s="16" t="s">
        <v>349</v>
      </c>
      <c r="O161" s="16" t="s">
        <v>277</v>
      </c>
      <c r="P161" s="16" t="s">
        <v>187</v>
      </c>
      <c r="Q161" s="16" t="s">
        <v>10</v>
      </c>
    </row>
    <row r="162" spans="1:17" s="17" customFormat="1" ht="27.75" customHeight="1" x14ac:dyDescent="0.25">
      <c r="A162" s="16">
        <v>155</v>
      </c>
      <c r="B162" s="16" t="s">
        <v>1173</v>
      </c>
      <c r="C162" s="38" t="s">
        <v>2222</v>
      </c>
      <c r="D162" s="16" t="s">
        <v>2402</v>
      </c>
      <c r="E162" s="31">
        <v>28030</v>
      </c>
      <c r="F162" s="16">
        <f>E162/2</f>
        <v>14015</v>
      </c>
      <c r="G162" s="16" t="s">
        <v>350</v>
      </c>
      <c r="H162" s="26">
        <v>15.93</v>
      </c>
      <c r="I162" s="16">
        <v>16</v>
      </c>
      <c r="J162" s="26">
        <v>0</v>
      </c>
      <c r="K162" s="16">
        <v>0</v>
      </c>
      <c r="L162" s="21">
        <f>F162*H162</f>
        <v>223258.94999999998</v>
      </c>
      <c r="M162" s="21">
        <f>F162*J162</f>
        <v>0</v>
      </c>
      <c r="N162" s="16" t="s">
        <v>349</v>
      </c>
      <c r="O162" s="16" t="s">
        <v>277</v>
      </c>
      <c r="P162" s="16" t="s">
        <v>187</v>
      </c>
      <c r="Q162" s="16" t="s">
        <v>10</v>
      </c>
    </row>
    <row r="163" spans="1:17" s="17" customFormat="1" ht="27.75" customHeight="1" x14ac:dyDescent="0.25">
      <c r="A163" s="16">
        <v>156</v>
      </c>
      <c r="B163" s="16" t="s">
        <v>1000</v>
      </c>
      <c r="C163" s="38" t="s">
        <v>1001</v>
      </c>
      <c r="D163" s="16" t="s">
        <v>2402</v>
      </c>
      <c r="E163" s="31">
        <v>695000</v>
      </c>
      <c r="F163" s="16">
        <f>E163/1000</f>
        <v>695</v>
      </c>
      <c r="G163" s="16" t="s">
        <v>117</v>
      </c>
      <c r="H163" s="26">
        <v>21.9</v>
      </c>
      <c r="I163" s="16">
        <v>16</v>
      </c>
      <c r="J163" s="26">
        <v>21.2</v>
      </c>
      <c r="K163" s="16">
        <v>28</v>
      </c>
      <c r="L163" s="21">
        <f>F163*H163</f>
        <v>15220.499999999998</v>
      </c>
      <c r="M163" s="21">
        <f>F163*J163</f>
        <v>14734</v>
      </c>
      <c r="N163" s="16" t="s">
        <v>10</v>
      </c>
      <c r="O163" s="16" t="s">
        <v>118</v>
      </c>
      <c r="P163" s="16" t="s">
        <v>77</v>
      </c>
      <c r="Q163" s="16" t="s">
        <v>119</v>
      </c>
    </row>
    <row r="164" spans="1:17" s="17" customFormat="1" ht="27.75" customHeight="1" x14ac:dyDescent="0.25">
      <c r="A164" s="16">
        <v>157</v>
      </c>
      <c r="B164" s="16" t="s">
        <v>1002</v>
      </c>
      <c r="C164" s="38" t="s">
        <v>2183</v>
      </c>
      <c r="D164" s="16" t="s">
        <v>2402</v>
      </c>
      <c r="E164" s="31">
        <v>1164000</v>
      </c>
      <c r="F164" s="16">
        <f>E164/1000</f>
        <v>1164</v>
      </c>
      <c r="G164" s="16" t="s">
        <v>120</v>
      </c>
      <c r="H164" s="26">
        <v>17.829999999999998</v>
      </c>
      <c r="I164" s="16">
        <v>16</v>
      </c>
      <c r="J164" s="26">
        <v>17.25</v>
      </c>
      <c r="K164" s="16">
        <v>28</v>
      </c>
      <c r="L164" s="21">
        <f>F164*H164</f>
        <v>20754.12</v>
      </c>
      <c r="M164" s="21">
        <f>F164*J164</f>
        <v>20079</v>
      </c>
      <c r="N164" s="16" t="s">
        <v>10</v>
      </c>
      <c r="O164" s="16" t="s">
        <v>118</v>
      </c>
      <c r="P164" s="16" t="s">
        <v>77</v>
      </c>
      <c r="Q164" s="16" t="s">
        <v>121</v>
      </c>
    </row>
    <row r="165" spans="1:17" s="17" customFormat="1" ht="27.75" customHeight="1" x14ac:dyDescent="0.25">
      <c r="A165" s="16">
        <v>158</v>
      </c>
      <c r="B165" s="16" t="s">
        <v>1174</v>
      </c>
      <c r="C165" s="38" t="s">
        <v>1175</v>
      </c>
      <c r="D165" s="16" t="s">
        <v>2402</v>
      </c>
      <c r="E165" s="31">
        <v>1440</v>
      </c>
      <c r="F165" s="16">
        <f>E165/10</f>
        <v>144</v>
      </c>
      <c r="G165" s="16" t="s">
        <v>352</v>
      </c>
      <c r="H165" s="26">
        <v>9.2100000000000009</v>
      </c>
      <c r="I165" s="16">
        <v>16</v>
      </c>
      <c r="J165" s="26">
        <v>8.89</v>
      </c>
      <c r="K165" s="16">
        <v>28</v>
      </c>
      <c r="L165" s="21">
        <f>F165*H165</f>
        <v>1326.2400000000002</v>
      </c>
      <c r="M165" s="21">
        <f>F165*J165</f>
        <v>1280.1600000000001</v>
      </c>
      <c r="N165" s="16" t="s">
        <v>10</v>
      </c>
      <c r="O165" s="16" t="s">
        <v>219</v>
      </c>
      <c r="P165" s="16" t="s">
        <v>187</v>
      </c>
      <c r="Q165" s="16" t="s">
        <v>10</v>
      </c>
    </row>
    <row r="166" spans="1:17" s="17" customFormat="1" ht="27.75" customHeight="1" x14ac:dyDescent="0.25">
      <c r="A166" s="16">
        <v>159</v>
      </c>
      <c r="B166" s="16" t="s">
        <v>1176</v>
      </c>
      <c r="C166" s="38" t="s">
        <v>1177</v>
      </c>
      <c r="D166" s="16" t="s">
        <v>2402</v>
      </c>
      <c r="E166" s="31">
        <v>16240</v>
      </c>
      <c r="F166" s="16">
        <f>E166/100</f>
        <v>162.4</v>
      </c>
      <c r="G166" s="16" t="s">
        <v>2116</v>
      </c>
      <c r="H166" s="26">
        <v>51.3</v>
      </c>
      <c r="I166" s="16">
        <v>16</v>
      </c>
      <c r="J166" s="26">
        <v>49.4</v>
      </c>
      <c r="K166" s="16">
        <v>28</v>
      </c>
      <c r="L166" s="21">
        <f>F166*H166</f>
        <v>8331.119999999999</v>
      </c>
      <c r="M166" s="21">
        <f>F166*J166</f>
        <v>8022.56</v>
      </c>
      <c r="N166" s="16" t="s">
        <v>10</v>
      </c>
      <c r="O166" s="16" t="s">
        <v>2117</v>
      </c>
      <c r="P166" s="16" t="s">
        <v>2118</v>
      </c>
      <c r="Q166" s="16" t="s">
        <v>10</v>
      </c>
    </row>
    <row r="167" spans="1:17" s="17" customFormat="1" ht="27.75" customHeight="1" x14ac:dyDescent="0.25">
      <c r="A167" s="16">
        <v>160</v>
      </c>
      <c r="B167" s="16" t="s">
        <v>1186</v>
      </c>
      <c r="C167" s="38" t="s">
        <v>1187</v>
      </c>
      <c r="D167" s="16" t="s">
        <v>2402</v>
      </c>
      <c r="E167" s="31">
        <v>2742</v>
      </c>
      <c r="F167" s="16">
        <f>E167/1</f>
        <v>2742</v>
      </c>
      <c r="G167" s="16" t="s">
        <v>348</v>
      </c>
      <c r="H167" s="26">
        <v>6.4</v>
      </c>
      <c r="I167" s="16">
        <v>16</v>
      </c>
      <c r="J167" s="26">
        <v>0</v>
      </c>
      <c r="K167" s="16">
        <v>0</v>
      </c>
      <c r="L167" s="21">
        <f>F167*H167</f>
        <v>17548.8</v>
      </c>
      <c r="M167" s="21">
        <f>F167*J167</f>
        <v>0</v>
      </c>
      <c r="N167" s="16" t="s">
        <v>359</v>
      </c>
      <c r="O167" s="16" t="s">
        <v>176</v>
      </c>
      <c r="P167" s="16" t="s">
        <v>169</v>
      </c>
      <c r="Q167" s="16" t="s">
        <v>360</v>
      </c>
    </row>
    <row r="168" spans="1:17" s="17" customFormat="1" ht="27.75" customHeight="1" x14ac:dyDescent="0.25">
      <c r="A168" s="16">
        <v>161</v>
      </c>
      <c r="B168" s="16" t="s">
        <v>1188</v>
      </c>
      <c r="C168" s="38" t="s">
        <v>1189</v>
      </c>
      <c r="D168" s="16" t="s">
        <v>2402</v>
      </c>
      <c r="E168" s="31">
        <v>21552</v>
      </c>
      <c r="F168" s="16">
        <f>E168/1</f>
        <v>21552</v>
      </c>
      <c r="G168" s="16" t="s">
        <v>348</v>
      </c>
      <c r="H168" s="26">
        <v>8</v>
      </c>
      <c r="I168" s="16">
        <v>16</v>
      </c>
      <c r="J168" s="26">
        <v>0</v>
      </c>
      <c r="K168" s="16">
        <v>0</v>
      </c>
      <c r="L168" s="21">
        <f>F168*H168</f>
        <v>172416</v>
      </c>
      <c r="M168" s="21">
        <f>F168*J168</f>
        <v>0</v>
      </c>
      <c r="N168" s="16" t="s">
        <v>359</v>
      </c>
      <c r="O168" s="16" t="s">
        <v>176</v>
      </c>
      <c r="P168" s="16" t="s">
        <v>169</v>
      </c>
      <c r="Q168" s="16" t="s">
        <v>360</v>
      </c>
    </row>
    <row r="169" spans="1:17" s="17" customFormat="1" ht="27.75" customHeight="1" x14ac:dyDescent="0.25">
      <c r="A169" s="16">
        <v>162</v>
      </c>
      <c r="B169" s="16" t="s">
        <v>1178</v>
      </c>
      <c r="C169" s="38" t="s">
        <v>1179</v>
      </c>
      <c r="D169" s="16" t="s">
        <v>2386</v>
      </c>
      <c r="E169" s="31">
        <v>862</v>
      </c>
      <c r="F169" s="16">
        <f>E169/1</f>
        <v>862</v>
      </c>
      <c r="G169" s="16" t="s">
        <v>165</v>
      </c>
      <c r="H169" s="26">
        <v>7.9</v>
      </c>
      <c r="I169" s="16">
        <v>15</v>
      </c>
      <c r="J169" s="26">
        <v>7.5</v>
      </c>
      <c r="K169" s="16">
        <v>28</v>
      </c>
      <c r="L169" s="21">
        <f>F169*H169</f>
        <v>6809.8</v>
      </c>
      <c r="M169" s="21">
        <f>F169*J169</f>
        <v>6465</v>
      </c>
      <c r="N169" s="16" t="s">
        <v>10</v>
      </c>
      <c r="O169" s="16" t="s">
        <v>304</v>
      </c>
      <c r="P169" s="16" t="s">
        <v>169</v>
      </c>
      <c r="Q169" s="16" t="s">
        <v>10</v>
      </c>
    </row>
    <row r="170" spans="1:17" s="17" customFormat="1" ht="27.75" customHeight="1" x14ac:dyDescent="0.25">
      <c r="A170" s="16">
        <v>163</v>
      </c>
      <c r="B170" s="16" t="s">
        <v>1180</v>
      </c>
      <c r="C170" s="38" t="s">
        <v>2223</v>
      </c>
      <c r="D170" s="16" t="s">
        <v>2402</v>
      </c>
      <c r="E170" s="31">
        <v>18940</v>
      </c>
      <c r="F170" s="16">
        <f>E170/100</f>
        <v>189.4</v>
      </c>
      <c r="G170" s="16" t="s">
        <v>314</v>
      </c>
      <c r="H170" s="26">
        <v>54</v>
      </c>
      <c r="I170" s="16">
        <v>16</v>
      </c>
      <c r="J170" s="26">
        <v>0</v>
      </c>
      <c r="K170" s="16">
        <v>0</v>
      </c>
      <c r="L170" s="21">
        <f>F170*H170</f>
        <v>10227.6</v>
      </c>
      <c r="M170" s="21">
        <f>F170*J170</f>
        <v>0</v>
      </c>
      <c r="N170" s="16" t="s">
        <v>10</v>
      </c>
      <c r="O170" s="16" t="s">
        <v>233</v>
      </c>
      <c r="P170" s="16" t="s">
        <v>234</v>
      </c>
      <c r="Q170" s="16" t="s">
        <v>10</v>
      </c>
    </row>
    <row r="171" spans="1:17" s="17" customFormat="1" ht="27.75" customHeight="1" x14ac:dyDescent="0.25">
      <c r="A171" s="16">
        <v>164</v>
      </c>
      <c r="B171" s="16" t="s">
        <v>1182</v>
      </c>
      <c r="C171" s="38" t="s">
        <v>2224</v>
      </c>
      <c r="D171" s="16" t="s">
        <v>2402</v>
      </c>
      <c r="E171" s="31">
        <v>1614</v>
      </c>
      <c r="F171" s="16">
        <f>E171</f>
        <v>1614</v>
      </c>
      <c r="G171" s="16" t="s">
        <v>354</v>
      </c>
      <c r="H171" s="26">
        <v>7.18</v>
      </c>
      <c r="I171" s="16">
        <v>16</v>
      </c>
      <c r="J171" s="26">
        <v>6.93</v>
      </c>
      <c r="K171" s="16">
        <v>28</v>
      </c>
      <c r="L171" s="21">
        <f>F171*H171</f>
        <v>11588.52</v>
      </c>
      <c r="M171" s="21">
        <f>F171*J171</f>
        <v>11185.02</v>
      </c>
      <c r="N171" s="16" t="s">
        <v>353</v>
      </c>
      <c r="O171" s="16" t="s">
        <v>265</v>
      </c>
      <c r="P171" s="16" t="s">
        <v>205</v>
      </c>
      <c r="Q171" s="16" t="s">
        <v>886</v>
      </c>
    </row>
    <row r="172" spans="1:17" s="17" customFormat="1" ht="27.75" customHeight="1" x14ac:dyDescent="0.25">
      <c r="A172" s="16">
        <v>165</v>
      </c>
      <c r="B172" s="16" t="s">
        <v>1183</v>
      </c>
      <c r="C172" s="38" t="s">
        <v>2285</v>
      </c>
      <c r="D172" s="16" t="s">
        <v>2401</v>
      </c>
      <c r="E172" s="31">
        <v>466000</v>
      </c>
      <c r="F172" s="16">
        <f>E172/1000</f>
        <v>466</v>
      </c>
      <c r="G172" s="16" t="s">
        <v>243</v>
      </c>
      <c r="H172" s="26">
        <v>39.6</v>
      </c>
      <c r="I172" s="16">
        <v>28</v>
      </c>
      <c r="J172" s="26">
        <v>0</v>
      </c>
      <c r="K172" s="16">
        <v>0</v>
      </c>
      <c r="L172" s="21">
        <f>F172*H172</f>
        <v>18453.600000000002</v>
      </c>
      <c r="M172" s="21">
        <f>F172*J172</f>
        <v>0</v>
      </c>
      <c r="N172" s="16" t="s">
        <v>356</v>
      </c>
      <c r="O172" s="16" t="s">
        <v>175</v>
      </c>
      <c r="P172" s="16" t="s">
        <v>169</v>
      </c>
      <c r="Q172" s="16" t="s">
        <v>10</v>
      </c>
    </row>
    <row r="173" spans="1:17" s="17" customFormat="1" ht="27.75" customHeight="1" x14ac:dyDescent="0.25">
      <c r="A173" s="16">
        <v>166</v>
      </c>
      <c r="B173" s="16" t="s">
        <v>1184</v>
      </c>
      <c r="C173" s="38" t="s">
        <v>1185</v>
      </c>
      <c r="D173" s="16" t="s">
        <v>2393</v>
      </c>
      <c r="E173" s="31">
        <v>9320</v>
      </c>
      <c r="F173" s="16">
        <f>E173/10</f>
        <v>932</v>
      </c>
      <c r="G173" s="16" t="s">
        <v>200</v>
      </c>
      <c r="H173" s="26">
        <v>29.6</v>
      </c>
      <c r="I173" s="16">
        <v>7</v>
      </c>
      <c r="J173" s="26">
        <v>28.6</v>
      </c>
      <c r="K173" s="16">
        <v>21</v>
      </c>
      <c r="L173" s="21">
        <f>F173*H173</f>
        <v>27587.200000000001</v>
      </c>
      <c r="M173" s="21">
        <f>F173*J173</f>
        <v>26655.200000000001</v>
      </c>
      <c r="N173" s="16" t="s">
        <v>10</v>
      </c>
      <c r="O173" s="16" t="s">
        <v>268</v>
      </c>
      <c r="P173" s="16" t="s">
        <v>215</v>
      </c>
      <c r="Q173" s="16" t="s">
        <v>358</v>
      </c>
    </row>
    <row r="174" spans="1:17" s="17" customFormat="1" ht="27.75" customHeight="1" x14ac:dyDescent="0.25">
      <c r="A174" s="16">
        <v>167</v>
      </c>
      <c r="B174" s="16" t="s">
        <v>1190</v>
      </c>
      <c r="C174" s="38" t="s">
        <v>1191</v>
      </c>
      <c r="D174" s="16" t="s">
        <v>2394</v>
      </c>
      <c r="E174" s="31">
        <v>34000</v>
      </c>
      <c r="F174" s="16">
        <f>E174/1000</f>
        <v>34</v>
      </c>
      <c r="G174" s="16" t="s">
        <v>243</v>
      </c>
      <c r="H174" s="26">
        <v>39.1</v>
      </c>
      <c r="I174" s="16">
        <v>14</v>
      </c>
      <c r="J174" s="26">
        <v>0</v>
      </c>
      <c r="K174" s="16">
        <v>0</v>
      </c>
      <c r="L174" s="21">
        <f>F174*H174</f>
        <v>1329.4</v>
      </c>
      <c r="M174" s="21">
        <f>F174*J174</f>
        <v>0</v>
      </c>
      <c r="N174" s="16" t="s">
        <v>10</v>
      </c>
      <c r="O174" s="16" t="s">
        <v>192</v>
      </c>
      <c r="P174" s="16" t="s">
        <v>169</v>
      </c>
      <c r="Q174" s="16" t="s">
        <v>10</v>
      </c>
    </row>
    <row r="175" spans="1:17" s="17" customFormat="1" ht="27.75" customHeight="1" x14ac:dyDescent="0.25">
      <c r="A175" s="16">
        <v>168</v>
      </c>
      <c r="B175" s="16" t="s">
        <v>1581</v>
      </c>
      <c r="C175" s="38" t="s">
        <v>1582</v>
      </c>
      <c r="D175" s="16" t="s">
        <v>2402</v>
      </c>
      <c r="E175" s="31">
        <v>280</v>
      </c>
      <c r="F175" s="16">
        <f>E175/1</f>
        <v>280</v>
      </c>
      <c r="G175" s="16" t="s">
        <v>168</v>
      </c>
      <c r="H175" s="26">
        <v>127.22</v>
      </c>
      <c r="I175" s="16">
        <v>16</v>
      </c>
      <c r="J175" s="26">
        <v>122</v>
      </c>
      <c r="K175" s="16">
        <v>28</v>
      </c>
      <c r="L175" s="21">
        <f>F175*H175</f>
        <v>35621.599999999999</v>
      </c>
      <c r="M175" s="21">
        <f>F175*J175</f>
        <v>34160</v>
      </c>
      <c r="N175" s="16" t="s">
        <v>596</v>
      </c>
      <c r="O175" s="16" t="s">
        <v>253</v>
      </c>
      <c r="P175" s="16" t="s">
        <v>185</v>
      </c>
      <c r="Q175" s="16" t="s">
        <v>597</v>
      </c>
    </row>
    <row r="176" spans="1:17" s="17" customFormat="1" ht="27.75" customHeight="1" x14ac:dyDescent="0.25">
      <c r="A176" s="16">
        <v>169</v>
      </c>
      <c r="B176" s="16" t="s">
        <v>1193</v>
      </c>
      <c r="C176" s="38" t="s">
        <v>2287</v>
      </c>
      <c r="D176" s="16" t="s">
        <v>2401</v>
      </c>
      <c r="E176" s="31">
        <v>1429000</v>
      </c>
      <c r="F176" s="16">
        <f>E176/500</f>
        <v>2858</v>
      </c>
      <c r="G176" s="16" t="s">
        <v>331</v>
      </c>
      <c r="H176" s="26">
        <v>7.8</v>
      </c>
      <c r="I176" s="16">
        <v>28</v>
      </c>
      <c r="J176" s="26">
        <v>0</v>
      </c>
      <c r="K176" s="16">
        <v>0</v>
      </c>
      <c r="L176" s="21">
        <f>F176*H176</f>
        <v>22292.399999999998</v>
      </c>
      <c r="M176" s="21">
        <f>F176*J176</f>
        <v>0</v>
      </c>
      <c r="N176" s="16" t="s">
        <v>361</v>
      </c>
      <c r="O176" s="16" t="s">
        <v>175</v>
      </c>
      <c r="P176" s="16" t="s">
        <v>169</v>
      </c>
      <c r="Q176" s="16" t="s">
        <v>10</v>
      </c>
    </row>
    <row r="177" spans="1:17" s="17" customFormat="1" ht="27.75" customHeight="1" x14ac:dyDescent="0.25">
      <c r="A177" s="16">
        <v>170</v>
      </c>
      <c r="B177" s="16" t="s">
        <v>1192</v>
      </c>
      <c r="C177" s="38" t="s">
        <v>2331</v>
      </c>
      <c r="D177" s="16" t="s">
        <v>2393</v>
      </c>
      <c r="E177" s="31">
        <v>25962</v>
      </c>
      <c r="F177" s="16">
        <f>E177/10</f>
        <v>2596.1999999999998</v>
      </c>
      <c r="G177" s="16" t="s">
        <v>323</v>
      </c>
      <c r="H177" s="26">
        <v>5.7</v>
      </c>
      <c r="I177" s="16">
        <v>7</v>
      </c>
      <c r="J177" s="26">
        <v>5.5</v>
      </c>
      <c r="K177" s="16">
        <v>28</v>
      </c>
      <c r="L177" s="21">
        <f>F177*H177</f>
        <v>14798.34</v>
      </c>
      <c r="M177" s="21">
        <f>F177*J177</f>
        <v>14279.099999999999</v>
      </c>
      <c r="N177" s="16" t="s">
        <v>10</v>
      </c>
      <c r="O177" s="16" t="s">
        <v>181</v>
      </c>
      <c r="P177" s="16" t="s">
        <v>182</v>
      </c>
      <c r="Q177" s="16" t="s">
        <v>328</v>
      </c>
    </row>
    <row r="178" spans="1:17" s="17" customFormat="1" ht="27.75" customHeight="1" x14ac:dyDescent="0.25">
      <c r="A178" s="16">
        <v>171</v>
      </c>
      <c r="B178" s="16" t="s">
        <v>1194</v>
      </c>
      <c r="C178" s="38" t="s">
        <v>2175</v>
      </c>
      <c r="D178" s="16" t="s">
        <v>2403</v>
      </c>
      <c r="E178" s="31">
        <v>6596</v>
      </c>
      <c r="F178" s="16">
        <f>E178</f>
        <v>6596</v>
      </c>
      <c r="G178" s="16" t="s">
        <v>363</v>
      </c>
      <c r="H178" s="26">
        <v>1.45</v>
      </c>
      <c r="I178" s="16">
        <v>16</v>
      </c>
      <c r="J178" s="26">
        <v>1.42</v>
      </c>
      <c r="K178" s="16">
        <v>21</v>
      </c>
      <c r="L178" s="21">
        <f>F178*H178</f>
        <v>9564.1999999999989</v>
      </c>
      <c r="M178" s="21">
        <f>F178*J178</f>
        <v>9366.32</v>
      </c>
      <c r="N178" s="16" t="s">
        <v>362</v>
      </c>
      <c r="O178" s="16" t="s">
        <v>240</v>
      </c>
      <c r="P178" s="16" t="s">
        <v>241</v>
      </c>
      <c r="Q178" s="16" t="s">
        <v>10</v>
      </c>
    </row>
    <row r="179" spans="1:17" s="17" customFormat="1" ht="27.75" customHeight="1" x14ac:dyDescent="0.25">
      <c r="A179" s="16">
        <v>172</v>
      </c>
      <c r="B179" s="16" t="s">
        <v>1195</v>
      </c>
      <c r="C179" s="38" t="s">
        <v>2286</v>
      </c>
      <c r="D179" s="16" t="s">
        <v>2401</v>
      </c>
      <c r="E179" s="31">
        <v>492000</v>
      </c>
      <c r="F179" s="16">
        <f>E179/1000</f>
        <v>492</v>
      </c>
      <c r="G179" s="16" t="s">
        <v>243</v>
      </c>
      <c r="H179" s="26">
        <v>8.6999999999999993</v>
      </c>
      <c r="I179" s="16">
        <v>28</v>
      </c>
      <c r="J179" s="26">
        <v>0</v>
      </c>
      <c r="K179" s="16">
        <v>0</v>
      </c>
      <c r="L179" s="21">
        <f>F179*H179</f>
        <v>4280.3999999999996</v>
      </c>
      <c r="M179" s="21">
        <f>F179*J179</f>
        <v>0</v>
      </c>
      <c r="N179" s="16" t="s">
        <v>361</v>
      </c>
      <c r="O179" s="16" t="s">
        <v>175</v>
      </c>
      <c r="P179" s="16" t="s">
        <v>169</v>
      </c>
      <c r="Q179" s="16" t="s">
        <v>10</v>
      </c>
    </row>
    <row r="180" spans="1:17" s="17" customFormat="1" ht="27.75" customHeight="1" x14ac:dyDescent="0.25">
      <c r="A180" s="16">
        <v>173</v>
      </c>
      <c r="B180" s="16" t="s">
        <v>1196</v>
      </c>
      <c r="C180" s="38" t="s">
        <v>2231</v>
      </c>
      <c r="D180" s="16" t="s">
        <v>2402</v>
      </c>
      <c r="E180" s="31">
        <v>547</v>
      </c>
      <c r="F180" s="16">
        <f>E180</f>
        <v>547</v>
      </c>
      <c r="G180" s="16" t="s">
        <v>191</v>
      </c>
      <c r="H180" s="26">
        <v>2.63</v>
      </c>
      <c r="I180" s="16">
        <v>16</v>
      </c>
      <c r="J180" s="26">
        <v>2.54</v>
      </c>
      <c r="K180" s="16">
        <v>28</v>
      </c>
      <c r="L180" s="21">
        <f>F180*H180</f>
        <v>1438.61</v>
      </c>
      <c r="M180" s="21">
        <f>F180*J180</f>
        <v>1389.38</v>
      </c>
      <c r="N180" s="16" t="s">
        <v>10</v>
      </c>
      <c r="O180" s="16" t="s">
        <v>365</v>
      </c>
      <c r="P180" s="16" t="s">
        <v>182</v>
      </c>
      <c r="Q180" s="16" t="s">
        <v>366</v>
      </c>
    </row>
    <row r="181" spans="1:17" s="17" customFormat="1" ht="27.75" customHeight="1" x14ac:dyDescent="0.25">
      <c r="A181" s="16">
        <v>174</v>
      </c>
      <c r="B181" s="16" t="s">
        <v>1198</v>
      </c>
      <c r="C181" s="38" t="s">
        <v>2357</v>
      </c>
      <c r="D181" s="16" t="s">
        <v>2391</v>
      </c>
      <c r="E181" s="31">
        <v>1742</v>
      </c>
      <c r="F181" s="16">
        <f>E181/10</f>
        <v>174.2</v>
      </c>
      <c r="G181" s="16" t="s">
        <v>189</v>
      </c>
      <c r="H181" s="26">
        <v>132.4</v>
      </c>
      <c r="I181" s="16">
        <v>15</v>
      </c>
      <c r="J181" s="26">
        <v>0</v>
      </c>
      <c r="K181" s="16">
        <v>0</v>
      </c>
      <c r="L181" s="21">
        <f>F181*H181</f>
        <v>23064.079999999998</v>
      </c>
      <c r="M181" s="21">
        <f>F181*J181</f>
        <v>0</v>
      </c>
      <c r="N181" s="16" t="s">
        <v>262</v>
      </c>
      <c r="O181" s="16" t="s">
        <v>368</v>
      </c>
      <c r="P181" s="16" t="s">
        <v>215</v>
      </c>
      <c r="Q181" s="16" t="s">
        <v>10</v>
      </c>
    </row>
    <row r="182" spans="1:17" s="17" customFormat="1" ht="27.75" customHeight="1" x14ac:dyDescent="0.25">
      <c r="A182" s="16">
        <v>175</v>
      </c>
      <c r="B182" s="16" t="s">
        <v>1203</v>
      </c>
      <c r="C182" s="38" t="s">
        <v>1204</v>
      </c>
      <c r="D182" s="16" t="s">
        <v>2401</v>
      </c>
      <c r="E182" s="31">
        <v>110650</v>
      </c>
      <c r="F182" s="16">
        <f>E182/500</f>
        <v>221.3</v>
      </c>
      <c r="G182" s="16" t="s">
        <v>331</v>
      </c>
      <c r="H182" s="26">
        <v>10.25</v>
      </c>
      <c r="I182" s="16">
        <v>14</v>
      </c>
      <c r="J182" s="26">
        <v>0</v>
      </c>
      <c r="K182" s="16">
        <v>0</v>
      </c>
      <c r="L182" s="21">
        <f>F182*H182</f>
        <v>2268.3250000000003</v>
      </c>
      <c r="M182" s="21">
        <f>F182*J182</f>
        <v>0</v>
      </c>
      <c r="N182" s="16" t="s">
        <v>370</v>
      </c>
      <c r="O182" s="16" t="s">
        <v>371</v>
      </c>
      <c r="P182" s="16" t="s">
        <v>169</v>
      </c>
      <c r="Q182" s="16" t="s">
        <v>10</v>
      </c>
    </row>
    <row r="183" spans="1:17" s="17" customFormat="1" ht="27.75" customHeight="1" x14ac:dyDescent="0.25">
      <c r="A183" s="16">
        <v>176</v>
      </c>
      <c r="B183" s="16" t="s">
        <v>1201</v>
      </c>
      <c r="C183" s="38" t="s">
        <v>1202</v>
      </c>
      <c r="D183" s="16" t="s">
        <v>2398</v>
      </c>
      <c r="E183" s="31">
        <v>11050</v>
      </c>
      <c r="F183" s="16">
        <f>E183/100</f>
        <v>110.5</v>
      </c>
      <c r="G183" s="16" t="s">
        <v>311</v>
      </c>
      <c r="H183" s="26">
        <v>160</v>
      </c>
      <c r="I183" s="16">
        <v>5</v>
      </c>
      <c r="J183" s="26">
        <v>160</v>
      </c>
      <c r="K183" s="16">
        <v>35</v>
      </c>
      <c r="L183" s="21">
        <f>F183*H183</f>
        <v>17680</v>
      </c>
      <c r="M183" s="21">
        <f>F183*J183</f>
        <v>17680</v>
      </c>
      <c r="N183" s="16" t="s">
        <v>262</v>
      </c>
      <c r="O183" s="16" t="s">
        <v>372</v>
      </c>
      <c r="P183" s="16" t="s">
        <v>182</v>
      </c>
      <c r="Q183" s="16" t="s">
        <v>261</v>
      </c>
    </row>
    <row r="184" spans="1:17" s="17" customFormat="1" ht="27.75" customHeight="1" x14ac:dyDescent="0.25">
      <c r="A184" s="16">
        <v>177</v>
      </c>
      <c r="B184" s="16" t="s">
        <v>1197</v>
      </c>
      <c r="C184" s="38" t="s">
        <v>2310</v>
      </c>
      <c r="D184" s="16" t="s">
        <v>2394</v>
      </c>
      <c r="E184" s="31">
        <v>64200</v>
      </c>
      <c r="F184" s="16">
        <f>E184/100</f>
        <v>642</v>
      </c>
      <c r="G184" s="16" t="s">
        <v>202</v>
      </c>
      <c r="H184" s="26">
        <v>7.3</v>
      </c>
      <c r="I184" s="16">
        <v>14</v>
      </c>
      <c r="J184" s="26">
        <v>0</v>
      </c>
      <c r="K184" s="16">
        <v>0</v>
      </c>
      <c r="L184" s="21">
        <f>F184*H184</f>
        <v>4686.5999999999995</v>
      </c>
      <c r="M184" s="21">
        <f>F184*J184</f>
        <v>0</v>
      </c>
      <c r="N184" s="16" t="s">
        <v>10</v>
      </c>
      <c r="O184" s="16" t="s">
        <v>192</v>
      </c>
      <c r="P184" s="16" t="s">
        <v>169</v>
      </c>
      <c r="Q184" s="16" t="s">
        <v>10</v>
      </c>
    </row>
    <row r="185" spans="1:17" s="17" customFormat="1" ht="27.75" customHeight="1" x14ac:dyDescent="0.25">
      <c r="A185" s="16">
        <v>178</v>
      </c>
      <c r="B185" s="16" t="s">
        <v>1199</v>
      </c>
      <c r="C185" s="38" t="s">
        <v>1200</v>
      </c>
      <c r="D185" s="16" t="s">
        <v>2390</v>
      </c>
      <c r="E185" s="31">
        <v>23005</v>
      </c>
      <c r="F185" s="16">
        <f>E185/100</f>
        <v>230.05</v>
      </c>
      <c r="G185" s="16" t="s">
        <v>369</v>
      </c>
      <c r="H185" s="26">
        <v>13.5</v>
      </c>
      <c r="I185" s="16">
        <v>14</v>
      </c>
      <c r="J185" s="26">
        <v>13.5</v>
      </c>
      <c r="K185" s="16">
        <v>21</v>
      </c>
      <c r="L185" s="21">
        <f>F185*H185</f>
        <v>3105.6750000000002</v>
      </c>
      <c r="M185" s="21">
        <f>F185*J185</f>
        <v>3105.6750000000002</v>
      </c>
      <c r="N185" s="16" t="s">
        <v>10</v>
      </c>
      <c r="O185" s="16" t="s">
        <v>355</v>
      </c>
      <c r="P185" s="16" t="s">
        <v>215</v>
      </c>
      <c r="Q185" s="16" t="s">
        <v>10</v>
      </c>
    </row>
    <row r="186" spans="1:17" s="17" customFormat="1" ht="27.75" customHeight="1" x14ac:dyDescent="0.25">
      <c r="A186" s="16">
        <v>179</v>
      </c>
      <c r="B186" s="16" t="s">
        <v>1583</v>
      </c>
      <c r="C186" s="38" t="s">
        <v>2200</v>
      </c>
      <c r="D186" s="16" t="s">
        <v>2402</v>
      </c>
      <c r="E186" s="31">
        <v>58500</v>
      </c>
      <c r="F186" s="16">
        <f>E186</f>
        <v>58500</v>
      </c>
      <c r="G186" s="16" t="s">
        <v>599</v>
      </c>
      <c r="H186" s="26">
        <v>1.84</v>
      </c>
      <c r="I186" s="16">
        <v>16</v>
      </c>
      <c r="J186" s="26">
        <v>1.76</v>
      </c>
      <c r="K186" s="16">
        <v>28</v>
      </c>
      <c r="L186" s="21">
        <f>F186*H186</f>
        <v>107640</v>
      </c>
      <c r="M186" s="21">
        <f>F186*J186</f>
        <v>102960</v>
      </c>
      <c r="N186" s="16" t="s">
        <v>598</v>
      </c>
      <c r="O186" s="16" t="s">
        <v>253</v>
      </c>
      <c r="P186" s="16" t="s">
        <v>185</v>
      </c>
      <c r="Q186" s="16" t="s">
        <v>600</v>
      </c>
    </row>
    <row r="187" spans="1:17" s="17" customFormat="1" ht="27.75" customHeight="1" x14ac:dyDescent="0.25">
      <c r="A187" s="16">
        <v>180</v>
      </c>
      <c r="B187" s="16" t="s">
        <v>1585</v>
      </c>
      <c r="C187" s="38" t="s">
        <v>1586</v>
      </c>
      <c r="D187" s="16" t="s">
        <v>2402</v>
      </c>
      <c r="E187" s="31">
        <v>5860</v>
      </c>
      <c r="F187" s="16">
        <f>E187</f>
        <v>5860</v>
      </c>
      <c r="G187" s="16" t="s">
        <v>603</v>
      </c>
      <c r="H187" s="26">
        <v>4.57</v>
      </c>
      <c r="I187" s="16">
        <v>16</v>
      </c>
      <c r="J187" s="26">
        <v>4.3899999999999997</v>
      </c>
      <c r="K187" s="16">
        <v>28</v>
      </c>
      <c r="L187" s="21">
        <f>F187*H187</f>
        <v>26780.2</v>
      </c>
      <c r="M187" s="21">
        <f>F187*J187</f>
        <v>25725.399999999998</v>
      </c>
      <c r="N187" s="16" t="s">
        <v>602</v>
      </c>
      <c r="O187" s="16" t="s">
        <v>253</v>
      </c>
      <c r="P187" s="16" t="s">
        <v>185</v>
      </c>
      <c r="Q187" s="16" t="s">
        <v>604</v>
      </c>
    </row>
    <row r="188" spans="1:17" s="17" customFormat="1" ht="27.75" customHeight="1" x14ac:dyDescent="0.25">
      <c r="A188" s="16">
        <v>181</v>
      </c>
      <c r="B188" s="16" t="s">
        <v>1205</v>
      </c>
      <c r="C188" s="38" t="s">
        <v>1206</v>
      </c>
      <c r="D188" s="16" t="s">
        <v>2401</v>
      </c>
      <c r="E188" s="31">
        <v>49940</v>
      </c>
      <c r="F188" s="16">
        <f>E188/90</f>
        <v>554.88888888888891</v>
      </c>
      <c r="G188" s="16" t="s">
        <v>375</v>
      </c>
      <c r="H188" s="26">
        <v>2.62</v>
      </c>
      <c r="I188" s="16">
        <v>14</v>
      </c>
      <c r="J188" s="26">
        <v>0</v>
      </c>
      <c r="K188" s="16">
        <v>0</v>
      </c>
      <c r="L188" s="21">
        <f>F188*H188</f>
        <v>1453.808888888889</v>
      </c>
      <c r="M188" s="21">
        <f>F188*J188</f>
        <v>0</v>
      </c>
      <c r="N188" s="16" t="s">
        <v>374</v>
      </c>
      <c r="O188" s="16" t="s">
        <v>376</v>
      </c>
      <c r="P188" s="16" t="s">
        <v>205</v>
      </c>
      <c r="Q188" s="16" t="s">
        <v>377</v>
      </c>
    </row>
    <row r="189" spans="1:17" s="17" customFormat="1" ht="27.75" customHeight="1" x14ac:dyDescent="0.25">
      <c r="A189" s="16">
        <v>182</v>
      </c>
      <c r="B189" s="16" t="s">
        <v>1207</v>
      </c>
      <c r="C189" s="38" t="s">
        <v>2288</v>
      </c>
      <c r="D189" s="16" t="s">
        <v>2401</v>
      </c>
      <c r="E189" s="31">
        <v>506000</v>
      </c>
      <c r="F189" s="16">
        <f>E189/1000</f>
        <v>506</v>
      </c>
      <c r="G189" s="16" t="s">
        <v>243</v>
      </c>
      <c r="H189" s="26">
        <v>4</v>
      </c>
      <c r="I189" s="16">
        <v>28</v>
      </c>
      <c r="J189" s="26">
        <v>0</v>
      </c>
      <c r="K189" s="16">
        <v>0</v>
      </c>
      <c r="L189" s="21">
        <f>F189*H189</f>
        <v>2024</v>
      </c>
      <c r="M189" s="21">
        <f>F189*J189</f>
        <v>0</v>
      </c>
      <c r="N189" s="16" t="s">
        <v>378</v>
      </c>
      <c r="O189" s="16" t="s">
        <v>245</v>
      </c>
      <c r="P189" s="16" t="s">
        <v>169</v>
      </c>
      <c r="Q189" s="16" t="s">
        <v>10</v>
      </c>
    </row>
    <row r="190" spans="1:17" s="17" customFormat="1" ht="27.75" customHeight="1" x14ac:dyDescent="0.25">
      <c r="A190" s="16">
        <v>183</v>
      </c>
      <c r="B190" s="16" t="s">
        <v>1584</v>
      </c>
      <c r="C190" s="38" t="s">
        <v>2246</v>
      </c>
      <c r="D190" s="16" t="s">
        <v>2402</v>
      </c>
      <c r="E190" s="31">
        <v>24200</v>
      </c>
      <c r="F190" s="16">
        <f>E190</f>
        <v>24200</v>
      </c>
      <c r="G190" s="16" t="s">
        <v>599</v>
      </c>
      <c r="H190" s="26">
        <v>2.4500000000000002</v>
      </c>
      <c r="I190" s="16">
        <v>16</v>
      </c>
      <c r="J190" s="26">
        <v>2.35</v>
      </c>
      <c r="K190" s="16">
        <v>28</v>
      </c>
      <c r="L190" s="21">
        <f>F190*H190</f>
        <v>59290.000000000007</v>
      </c>
      <c r="M190" s="21">
        <f>F190*J190</f>
        <v>56870</v>
      </c>
      <c r="N190" s="16" t="s">
        <v>601</v>
      </c>
      <c r="O190" s="16" t="s">
        <v>253</v>
      </c>
      <c r="P190" s="16" t="s">
        <v>185</v>
      </c>
      <c r="Q190" s="16" t="s">
        <v>600</v>
      </c>
    </row>
    <row r="191" spans="1:17" s="17" customFormat="1" ht="27.75" customHeight="1" x14ac:dyDescent="0.25">
      <c r="A191" s="16">
        <v>184</v>
      </c>
      <c r="B191" s="16" t="s">
        <v>1208</v>
      </c>
      <c r="C191" s="38" t="s">
        <v>2305</v>
      </c>
      <c r="D191" s="16" t="s">
        <v>2397</v>
      </c>
      <c r="E191" s="31">
        <v>338</v>
      </c>
      <c r="F191" s="16">
        <f>E191</f>
        <v>338</v>
      </c>
      <c r="G191" s="16" t="s">
        <v>191</v>
      </c>
      <c r="H191" s="26">
        <v>5.75</v>
      </c>
      <c r="I191" s="16">
        <v>21</v>
      </c>
      <c r="J191" s="26">
        <v>0</v>
      </c>
      <c r="K191" s="16">
        <v>0</v>
      </c>
      <c r="L191" s="21">
        <f>F191*H191</f>
        <v>1943.5</v>
      </c>
      <c r="M191" s="21">
        <f>F191*J191</f>
        <v>0</v>
      </c>
      <c r="N191" s="16" t="s">
        <v>379</v>
      </c>
      <c r="O191" s="16" t="s">
        <v>224</v>
      </c>
      <c r="P191" s="16" t="s">
        <v>169</v>
      </c>
      <c r="Q191" s="16" t="s">
        <v>10</v>
      </c>
    </row>
    <row r="192" spans="1:17" s="17" customFormat="1" ht="27.75" customHeight="1" x14ac:dyDescent="0.25">
      <c r="A192" s="16">
        <v>185</v>
      </c>
      <c r="B192" s="16" t="s">
        <v>1209</v>
      </c>
      <c r="C192" s="38" t="s">
        <v>2332</v>
      </c>
      <c r="D192" s="16" t="s">
        <v>2393</v>
      </c>
      <c r="E192" s="31">
        <v>92300</v>
      </c>
      <c r="F192" s="16">
        <f>E192/100</f>
        <v>923</v>
      </c>
      <c r="G192" s="16" t="s">
        <v>237</v>
      </c>
      <c r="H192" s="26">
        <v>21.15</v>
      </c>
      <c r="I192" s="16">
        <v>7</v>
      </c>
      <c r="J192" s="26">
        <v>20.399999999999999</v>
      </c>
      <c r="K192" s="16">
        <v>21</v>
      </c>
      <c r="L192" s="21">
        <f>F192*H192</f>
        <v>19521.449999999997</v>
      </c>
      <c r="M192" s="21">
        <f>F192*J192</f>
        <v>18829.199999999997</v>
      </c>
      <c r="N192" s="16" t="s">
        <v>10</v>
      </c>
      <c r="O192" s="16" t="s">
        <v>181</v>
      </c>
      <c r="P192" s="16" t="s">
        <v>182</v>
      </c>
      <c r="Q192" s="16" t="s">
        <v>328</v>
      </c>
    </row>
    <row r="193" spans="1:17" s="17" customFormat="1" ht="27.75" customHeight="1" x14ac:dyDescent="0.25">
      <c r="A193" s="16">
        <v>186</v>
      </c>
      <c r="B193" s="16" t="s">
        <v>1213</v>
      </c>
      <c r="C193" s="38" t="s">
        <v>2311</v>
      </c>
      <c r="D193" s="16" t="s">
        <v>2394</v>
      </c>
      <c r="E193" s="31">
        <v>1792000</v>
      </c>
      <c r="F193" s="16">
        <f>E193/1000</f>
        <v>1792</v>
      </c>
      <c r="G193" s="16" t="s">
        <v>243</v>
      </c>
      <c r="H193" s="26">
        <v>6.7</v>
      </c>
      <c r="I193" s="16">
        <v>14</v>
      </c>
      <c r="J193" s="26">
        <v>0</v>
      </c>
      <c r="K193" s="16">
        <v>0</v>
      </c>
      <c r="L193" s="21">
        <f>F193*H193</f>
        <v>12006.4</v>
      </c>
      <c r="M193" s="21">
        <f>F193*J193</f>
        <v>0</v>
      </c>
      <c r="N193" s="16" t="s">
        <v>10</v>
      </c>
      <c r="O193" s="16" t="s">
        <v>192</v>
      </c>
      <c r="P193" s="16" t="s">
        <v>169</v>
      </c>
      <c r="Q193" s="16" t="s">
        <v>10</v>
      </c>
    </row>
    <row r="194" spans="1:17" s="17" customFormat="1" ht="27.75" customHeight="1" x14ac:dyDescent="0.25">
      <c r="A194" s="16">
        <v>187</v>
      </c>
      <c r="B194" s="16" t="s">
        <v>1210</v>
      </c>
      <c r="C194" s="38" t="s">
        <v>2375</v>
      </c>
      <c r="D194" s="16" t="s">
        <v>2109</v>
      </c>
      <c r="E194" s="31">
        <v>6015</v>
      </c>
      <c r="F194" s="16">
        <f>E194</f>
        <v>6015</v>
      </c>
      <c r="G194" s="16" t="s">
        <v>380</v>
      </c>
      <c r="H194" s="26">
        <v>1.1000000000000001</v>
      </c>
      <c r="I194" s="16">
        <v>15</v>
      </c>
      <c r="J194" s="26">
        <v>0</v>
      </c>
      <c r="K194" s="16">
        <v>0</v>
      </c>
      <c r="L194" s="21">
        <f>F194*H194</f>
        <v>6616.5000000000009</v>
      </c>
      <c r="M194" s="21">
        <f>F194*J194</f>
        <v>0</v>
      </c>
      <c r="N194" s="16" t="s">
        <v>10</v>
      </c>
      <c r="O194" s="16" t="s">
        <v>214</v>
      </c>
      <c r="P194" s="16" t="s">
        <v>169</v>
      </c>
      <c r="Q194" s="16" t="s">
        <v>10</v>
      </c>
    </row>
    <row r="195" spans="1:17" s="17" customFormat="1" ht="27.75" customHeight="1" x14ac:dyDescent="0.25">
      <c r="A195" s="16">
        <v>188</v>
      </c>
      <c r="B195" s="16" t="s">
        <v>1238</v>
      </c>
      <c r="C195" s="38" t="s">
        <v>1239</v>
      </c>
      <c r="D195" s="16" t="s">
        <v>2390</v>
      </c>
      <c r="E195" s="31">
        <v>517</v>
      </c>
      <c r="F195" s="16">
        <f>E195</f>
        <v>517</v>
      </c>
      <c r="G195" s="16" t="s">
        <v>230</v>
      </c>
      <c r="H195" s="26">
        <v>55</v>
      </c>
      <c r="I195" s="16">
        <v>21</v>
      </c>
      <c r="J195" s="26">
        <v>54</v>
      </c>
      <c r="K195" s="16">
        <v>30</v>
      </c>
      <c r="L195" s="21">
        <f>F195*H195</f>
        <v>28435</v>
      </c>
      <c r="M195" s="21">
        <f>F195*J195</f>
        <v>27918</v>
      </c>
      <c r="N195" s="16" t="s">
        <v>10</v>
      </c>
      <c r="O195" s="16" t="s">
        <v>414</v>
      </c>
      <c r="P195" s="16" t="s">
        <v>169</v>
      </c>
      <c r="Q195" s="16" t="s">
        <v>10</v>
      </c>
    </row>
    <row r="196" spans="1:17" s="17" customFormat="1" ht="27.75" customHeight="1" x14ac:dyDescent="0.25">
      <c r="A196" s="16">
        <v>189</v>
      </c>
      <c r="B196" s="16" t="s">
        <v>1211</v>
      </c>
      <c r="C196" s="38" t="s">
        <v>1212</v>
      </c>
      <c r="D196" s="16" t="s">
        <v>2404</v>
      </c>
      <c r="E196" s="31">
        <v>77700</v>
      </c>
      <c r="F196" s="16">
        <f>E196/100</f>
        <v>777</v>
      </c>
      <c r="G196" s="16" t="s">
        <v>289</v>
      </c>
      <c r="H196" s="26">
        <v>7</v>
      </c>
      <c r="I196" s="16">
        <v>80</v>
      </c>
      <c r="J196" s="26">
        <v>0</v>
      </c>
      <c r="K196" s="16">
        <v>0</v>
      </c>
      <c r="L196" s="21">
        <f>F196*H196</f>
        <v>5439</v>
      </c>
      <c r="M196" s="21">
        <f>F196*J196</f>
        <v>0</v>
      </c>
      <c r="N196" s="16" t="s">
        <v>383</v>
      </c>
      <c r="O196" s="16" t="s">
        <v>2415</v>
      </c>
      <c r="P196" s="16" t="s">
        <v>205</v>
      </c>
      <c r="Q196" s="16" t="s">
        <v>206</v>
      </c>
    </row>
    <row r="197" spans="1:17" s="17" customFormat="1" ht="27.75" customHeight="1" x14ac:dyDescent="0.25">
      <c r="A197" s="16">
        <v>190</v>
      </c>
      <c r="B197" s="16" t="s">
        <v>1214</v>
      </c>
      <c r="C197" s="38" t="s">
        <v>2333</v>
      </c>
      <c r="D197" s="16" t="s">
        <v>2393</v>
      </c>
      <c r="E197" s="31">
        <v>1158</v>
      </c>
      <c r="F197" s="16">
        <f>E197</f>
        <v>1158</v>
      </c>
      <c r="G197" s="16" t="s">
        <v>384</v>
      </c>
      <c r="H197" s="26">
        <v>1.4</v>
      </c>
      <c r="I197" s="16">
        <v>7</v>
      </c>
      <c r="J197" s="26">
        <v>1.3</v>
      </c>
      <c r="K197" s="16">
        <v>21</v>
      </c>
      <c r="L197" s="21">
        <f>F197*H197</f>
        <v>1621.1999999999998</v>
      </c>
      <c r="M197" s="21">
        <f>F197*J197</f>
        <v>1505.4</v>
      </c>
      <c r="N197" s="16" t="s">
        <v>10</v>
      </c>
      <c r="O197" s="16" t="s">
        <v>217</v>
      </c>
      <c r="P197" s="16" t="s">
        <v>218</v>
      </c>
      <c r="Q197" s="16" t="s">
        <v>10</v>
      </c>
    </row>
    <row r="198" spans="1:17" s="17" customFormat="1" ht="27.75" customHeight="1" x14ac:dyDescent="0.25">
      <c r="A198" s="16">
        <v>191</v>
      </c>
      <c r="B198" s="16" t="s">
        <v>1215</v>
      </c>
      <c r="C198" s="38" t="s">
        <v>2232</v>
      </c>
      <c r="D198" s="16" t="s">
        <v>2402</v>
      </c>
      <c r="E198" s="31">
        <v>67475</v>
      </c>
      <c r="F198" s="16">
        <f>E198/100</f>
        <v>674.75</v>
      </c>
      <c r="G198" s="16" t="s">
        <v>388</v>
      </c>
      <c r="H198" s="26">
        <v>24.45</v>
      </c>
      <c r="I198" s="16">
        <v>16</v>
      </c>
      <c r="J198" s="26">
        <v>23.47</v>
      </c>
      <c r="K198" s="16">
        <v>28</v>
      </c>
      <c r="L198" s="21">
        <f>F198*H198</f>
        <v>16497.637500000001</v>
      </c>
      <c r="M198" s="21">
        <f>F198*J198</f>
        <v>15836.3825</v>
      </c>
      <c r="N198" s="16" t="s">
        <v>387</v>
      </c>
      <c r="O198" s="16" t="s">
        <v>178</v>
      </c>
      <c r="P198" s="16" t="s">
        <v>179</v>
      </c>
      <c r="Q198" s="16" t="s">
        <v>10</v>
      </c>
    </row>
    <row r="199" spans="1:17" s="17" customFormat="1" ht="27.75" customHeight="1" x14ac:dyDescent="0.25">
      <c r="A199" s="16">
        <v>192</v>
      </c>
      <c r="B199" s="16" t="s">
        <v>1218</v>
      </c>
      <c r="C199" s="38" t="s">
        <v>2164</v>
      </c>
      <c r="D199" s="16" t="s">
        <v>2404</v>
      </c>
      <c r="E199" s="31">
        <v>172000</v>
      </c>
      <c r="F199" s="16">
        <f>E199/100</f>
        <v>1720</v>
      </c>
      <c r="G199" s="16" t="s">
        <v>204</v>
      </c>
      <c r="H199" s="26">
        <v>3</v>
      </c>
      <c r="I199" s="16">
        <v>80</v>
      </c>
      <c r="J199" s="26">
        <v>0</v>
      </c>
      <c r="K199" s="16">
        <v>0</v>
      </c>
      <c r="L199" s="21">
        <f>F199*H199</f>
        <v>5160</v>
      </c>
      <c r="M199" s="21">
        <f>F199*J199</f>
        <v>0</v>
      </c>
      <c r="N199" s="16" t="s">
        <v>391</v>
      </c>
      <c r="O199" s="16" t="s">
        <v>2415</v>
      </c>
      <c r="P199" s="16" t="s">
        <v>205</v>
      </c>
      <c r="Q199" s="16" t="s">
        <v>206</v>
      </c>
    </row>
    <row r="200" spans="1:17" s="17" customFormat="1" ht="27.75" customHeight="1" x14ac:dyDescent="0.25">
      <c r="A200" s="16">
        <v>193</v>
      </c>
      <c r="B200" s="16" t="s">
        <v>1219</v>
      </c>
      <c r="C200" s="38" t="s">
        <v>1220</v>
      </c>
      <c r="D200" s="16" t="s">
        <v>2404</v>
      </c>
      <c r="E200" s="31">
        <v>199000</v>
      </c>
      <c r="F200" s="16">
        <f>E200/100</f>
        <v>1990</v>
      </c>
      <c r="G200" s="16" t="s">
        <v>204</v>
      </c>
      <c r="H200" s="26">
        <v>3.75</v>
      </c>
      <c r="I200" s="16">
        <v>80</v>
      </c>
      <c r="J200" s="26">
        <v>0</v>
      </c>
      <c r="K200" s="16">
        <v>0</v>
      </c>
      <c r="L200" s="21">
        <f>F200*H200</f>
        <v>7462.5</v>
      </c>
      <c r="M200" s="21">
        <f>F200*J200</f>
        <v>0</v>
      </c>
      <c r="N200" s="16" t="s">
        <v>392</v>
      </c>
      <c r="O200" s="16" t="s">
        <v>2415</v>
      </c>
      <c r="P200" s="16" t="s">
        <v>205</v>
      </c>
      <c r="Q200" s="16" t="s">
        <v>206</v>
      </c>
    </row>
    <row r="201" spans="1:17" s="17" customFormat="1" ht="27.75" customHeight="1" x14ac:dyDescent="0.25">
      <c r="A201" s="16">
        <v>194</v>
      </c>
      <c r="B201" s="16" t="s">
        <v>1216</v>
      </c>
      <c r="C201" s="38" t="s">
        <v>1217</v>
      </c>
      <c r="D201" s="16" t="s">
        <v>2404</v>
      </c>
      <c r="E201" s="31">
        <v>6291200</v>
      </c>
      <c r="F201" s="16">
        <f>E201/500</f>
        <v>12582.4</v>
      </c>
      <c r="G201" s="16" t="s">
        <v>296</v>
      </c>
      <c r="H201" s="26">
        <v>5.4</v>
      </c>
      <c r="I201" s="16">
        <v>80</v>
      </c>
      <c r="J201" s="26">
        <v>0</v>
      </c>
      <c r="K201" s="16">
        <v>0</v>
      </c>
      <c r="L201" s="21">
        <f>F201*H201</f>
        <v>67944.960000000006</v>
      </c>
      <c r="M201" s="21">
        <f>F201*J201</f>
        <v>0</v>
      </c>
      <c r="N201" s="16" t="s">
        <v>391</v>
      </c>
      <c r="O201" s="16" t="s">
        <v>2415</v>
      </c>
      <c r="P201" s="16" t="s">
        <v>205</v>
      </c>
      <c r="Q201" s="16" t="s">
        <v>206</v>
      </c>
    </row>
    <row r="202" spans="1:17" s="17" customFormat="1" ht="27.75" customHeight="1" x14ac:dyDescent="0.25">
      <c r="A202" s="16">
        <v>195</v>
      </c>
      <c r="B202" s="16" t="s">
        <v>1228</v>
      </c>
      <c r="C202" s="38" t="s">
        <v>1229</v>
      </c>
      <c r="D202" s="16" t="s">
        <v>2402</v>
      </c>
      <c r="E202" s="31">
        <v>2227</v>
      </c>
      <c r="F202" s="16">
        <f>E202/200</f>
        <v>11.135</v>
      </c>
      <c r="G202" s="16" t="s">
        <v>403</v>
      </c>
      <c r="H202" s="26">
        <v>6.2</v>
      </c>
      <c r="I202" s="16">
        <v>16</v>
      </c>
      <c r="J202" s="26">
        <v>5.97</v>
      </c>
      <c r="K202" s="16">
        <v>28</v>
      </c>
      <c r="L202" s="21">
        <f>F202*H202</f>
        <v>69.037000000000006</v>
      </c>
      <c r="M202" s="21">
        <f>F202*J202</f>
        <v>66.475949999999997</v>
      </c>
      <c r="N202" s="16" t="s">
        <v>402</v>
      </c>
      <c r="O202" s="16" t="s">
        <v>290</v>
      </c>
      <c r="P202" s="16" t="s">
        <v>187</v>
      </c>
      <c r="Q202" s="16" t="s">
        <v>10</v>
      </c>
    </row>
    <row r="203" spans="1:17" s="17" customFormat="1" ht="27.75" customHeight="1" x14ac:dyDescent="0.25">
      <c r="A203" s="16">
        <v>196</v>
      </c>
      <c r="B203" s="16" t="s">
        <v>1230</v>
      </c>
      <c r="C203" s="38" t="s">
        <v>1231</v>
      </c>
      <c r="D203" s="16" t="s">
        <v>2388</v>
      </c>
      <c r="E203" s="31">
        <v>59700</v>
      </c>
      <c r="F203" s="16">
        <f>E203/100</f>
        <v>597</v>
      </c>
      <c r="G203" s="16" t="s">
        <v>202</v>
      </c>
      <c r="H203" s="26">
        <v>13.06</v>
      </c>
      <c r="I203" s="16">
        <v>0</v>
      </c>
      <c r="J203" s="26">
        <v>0</v>
      </c>
      <c r="K203" s="16">
        <v>0</v>
      </c>
      <c r="L203" s="21">
        <f>F203*H203</f>
        <v>7796.8200000000006</v>
      </c>
      <c r="M203" s="21">
        <f>F203*J203</f>
        <v>0</v>
      </c>
      <c r="N203" s="16" t="s">
        <v>10</v>
      </c>
      <c r="O203" s="16" t="s">
        <v>887</v>
      </c>
      <c r="P203" s="16" t="s">
        <v>404</v>
      </c>
      <c r="Q203" s="16" t="s">
        <v>405</v>
      </c>
    </row>
    <row r="204" spans="1:17" s="17" customFormat="1" ht="27.75" customHeight="1" x14ac:dyDescent="0.25">
      <c r="A204" s="16">
        <v>197</v>
      </c>
      <c r="B204" s="16" t="s">
        <v>1587</v>
      </c>
      <c r="C204" s="38" t="s">
        <v>2155</v>
      </c>
      <c r="D204" s="16" t="s">
        <v>2405</v>
      </c>
      <c r="E204" s="31">
        <v>158</v>
      </c>
      <c r="F204" s="16">
        <f>E204</f>
        <v>158</v>
      </c>
      <c r="G204" s="16" t="s">
        <v>606</v>
      </c>
      <c r="H204" s="26">
        <v>0</v>
      </c>
      <c r="I204" s="16">
        <v>5</v>
      </c>
      <c r="J204" s="26">
        <v>0</v>
      </c>
      <c r="K204" s="16">
        <v>0</v>
      </c>
      <c r="L204" s="21">
        <f>F204*H204</f>
        <v>0</v>
      </c>
      <c r="M204" s="21">
        <f>F204*J204</f>
        <v>0</v>
      </c>
      <c r="N204" s="16" t="s">
        <v>605</v>
      </c>
      <c r="O204" s="16" t="s">
        <v>607</v>
      </c>
      <c r="P204" s="16" t="s">
        <v>608</v>
      </c>
      <c r="Q204" s="16" t="s">
        <v>896</v>
      </c>
    </row>
    <row r="205" spans="1:17" s="17" customFormat="1" ht="27.75" customHeight="1" x14ac:dyDescent="0.25">
      <c r="A205" s="16">
        <v>198</v>
      </c>
      <c r="B205" s="16" t="s">
        <v>1588</v>
      </c>
      <c r="C205" s="38" t="s">
        <v>1589</v>
      </c>
      <c r="D205" s="16" t="s">
        <v>2405</v>
      </c>
      <c r="E205" s="31">
        <v>1767</v>
      </c>
      <c r="F205" s="16">
        <f>E205/1</f>
        <v>1767</v>
      </c>
      <c r="G205" s="16" t="s">
        <v>610</v>
      </c>
      <c r="H205" s="26">
        <v>1</v>
      </c>
      <c r="I205" s="16">
        <v>5</v>
      </c>
      <c r="J205" s="26">
        <v>0</v>
      </c>
      <c r="K205" s="16">
        <v>0</v>
      </c>
      <c r="L205" s="21">
        <f>F205*H205</f>
        <v>1767</v>
      </c>
      <c r="M205" s="21">
        <f>F205*J205</f>
        <v>0</v>
      </c>
      <c r="N205" s="16" t="s">
        <v>609</v>
      </c>
      <c r="O205" s="16" t="s">
        <v>607</v>
      </c>
      <c r="P205" s="16" t="s">
        <v>611</v>
      </c>
      <c r="Q205" s="16" t="s">
        <v>612</v>
      </c>
    </row>
    <row r="206" spans="1:17" s="17" customFormat="1" ht="27.75" customHeight="1" x14ac:dyDescent="0.25">
      <c r="A206" s="16">
        <v>199</v>
      </c>
      <c r="B206" s="16" t="s">
        <v>1592</v>
      </c>
      <c r="C206" s="38" t="s">
        <v>1593</v>
      </c>
      <c r="D206" s="16" t="s">
        <v>2405</v>
      </c>
      <c r="E206" s="31">
        <v>1293200</v>
      </c>
      <c r="F206" s="16">
        <f>E206/50</f>
        <v>25864</v>
      </c>
      <c r="G206" s="16" t="s">
        <v>619</v>
      </c>
      <c r="H206" s="26">
        <v>13.5</v>
      </c>
      <c r="I206" s="16">
        <v>5</v>
      </c>
      <c r="J206" s="26">
        <v>0</v>
      </c>
      <c r="K206" s="16">
        <v>0</v>
      </c>
      <c r="L206" s="21">
        <f>F206*H206</f>
        <v>349164</v>
      </c>
      <c r="M206" s="21">
        <f>F206*J206</f>
        <v>0</v>
      </c>
      <c r="N206" s="16" t="s">
        <v>618</v>
      </c>
      <c r="O206" s="16" t="s">
        <v>607</v>
      </c>
      <c r="P206" s="16" t="s">
        <v>620</v>
      </c>
      <c r="Q206" s="16" t="s">
        <v>612</v>
      </c>
    </row>
    <row r="207" spans="1:17" s="17" customFormat="1" ht="27.75" customHeight="1" x14ac:dyDescent="0.25">
      <c r="A207" s="16">
        <v>200</v>
      </c>
      <c r="B207" s="16" t="s">
        <v>1221</v>
      </c>
      <c r="C207" s="38" t="s">
        <v>1222</v>
      </c>
      <c r="D207" s="16" t="s">
        <v>2402</v>
      </c>
      <c r="E207" s="31">
        <v>2792</v>
      </c>
      <c r="F207" s="16">
        <f>E207</f>
        <v>2792</v>
      </c>
      <c r="G207" s="16" t="s">
        <v>394</v>
      </c>
      <c r="H207" s="26">
        <v>0</v>
      </c>
      <c r="I207" s="16">
        <v>0</v>
      </c>
      <c r="J207" s="26">
        <v>28.3</v>
      </c>
      <c r="K207" s="16">
        <v>28</v>
      </c>
      <c r="L207" s="21">
        <f>F207*H207</f>
        <v>0</v>
      </c>
      <c r="M207" s="21">
        <f>F207*J207</f>
        <v>79013.600000000006</v>
      </c>
      <c r="N207" s="16" t="s">
        <v>393</v>
      </c>
      <c r="O207" s="16" t="s">
        <v>395</v>
      </c>
      <c r="P207" s="16" t="s">
        <v>205</v>
      </c>
      <c r="Q207" s="16" t="s">
        <v>10</v>
      </c>
    </row>
    <row r="208" spans="1:17" s="17" customFormat="1" ht="27.75" customHeight="1" x14ac:dyDescent="0.25">
      <c r="A208" s="16">
        <v>201</v>
      </c>
      <c r="B208" s="16" t="s">
        <v>1223</v>
      </c>
      <c r="C208" s="38" t="s">
        <v>2234</v>
      </c>
      <c r="D208" s="16" t="s">
        <v>2402</v>
      </c>
      <c r="E208" s="31">
        <v>17810</v>
      </c>
      <c r="F208" s="16">
        <f>E208/12</f>
        <v>1484.1666666666667</v>
      </c>
      <c r="G208" s="16" t="s">
        <v>396</v>
      </c>
      <c r="H208" s="26">
        <v>1.34</v>
      </c>
      <c r="I208" s="16">
        <v>16</v>
      </c>
      <c r="J208" s="26">
        <v>1.29</v>
      </c>
      <c r="K208" s="16">
        <v>28</v>
      </c>
      <c r="L208" s="21">
        <f>F208*H208</f>
        <v>1988.7833333333335</v>
      </c>
      <c r="M208" s="21">
        <f>F208*J208</f>
        <v>1914.575</v>
      </c>
      <c r="N208" s="16" t="s">
        <v>10</v>
      </c>
      <c r="O208" s="16" t="s">
        <v>219</v>
      </c>
      <c r="P208" s="16" t="s">
        <v>187</v>
      </c>
      <c r="Q208" s="16" t="s">
        <v>397</v>
      </c>
    </row>
    <row r="209" spans="1:17" s="17" customFormat="1" ht="27.75" customHeight="1" x14ac:dyDescent="0.25">
      <c r="A209" s="16">
        <v>202</v>
      </c>
      <c r="B209" s="16" t="s">
        <v>1226</v>
      </c>
      <c r="C209" s="38" t="s">
        <v>2194</v>
      </c>
      <c r="D209" s="16" t="s">
        <v>2402</v>
      </c>
      <c r="E209" s="31">
        <v>20950</v>
      </c>
      <c r="F209" s="16">
        <f>E209/12</f>
        <v>1745.8333333333333</v>
      </c>
      <c r="G209" s="16" t="s">
        <v>396</v>
      </c>
      <c r="H209" s="26">
        <v>1.04</v>
      </c>
      <c r="I209" s="16">
        <v>16</v>
      </c>
      <c r="J209" s="26">
        <v>1</v>
      </c>
      <c r="K209" s="16">
        <v>28</v>
      </c>
      <c r="L209" s="21">
        <f>F209*H209</f>
        <v>1815.6666666666667</v>
      </c>
      <c r="M209" s="21">
        <f>F209*J209</f>
        <v>1745.8333333333333</v>
      </c>
      <c r="N209" s="16" t="s">
        <v>398</v>
      </c>
      <c r="O209" s="16" t="s">
        <v>219</v>
      </c>
      <c r="P209" s="16" t="s">
        <v>187</v>
      </c>
      <c r="Q209" s="16" t="s">
        <v>399</v>
      </c>
    </row>
    <row r="210" spans="1:17" s="17" customFormat="1" ht="27.75" customHeight="1" x14ac:dyDescent="0.25">
      <c r="A210" s="16">
        <v>203</v>
      </c>
      <c r="B210" s="16" t="s">
        <v>1227</v>
      </c>
      <c r="C210" s="38" t="s">
        <v>2233</v>
      </c>
      <c r="D210" s="16" t="s">
        <v>2402</v>
      </c>
      <c r="E210" s="31"/>
      <c r="F210" s="16"/>
      <c r="G210" s="16" t="s">
        <v>396</v>
      </c>
      <c r="H210" s="26">
        <v>1.04</v>
      </c>
      <c r="I210" s="16">
        <v>16</v>
      </c>
      <c r="J210" s="26">
        <v>1</v>
      </c>
      <c r="K210" s="16">
        <v>28</v>
      </c>
      <c r="L210" s="21">
        <f>F210*H210</f>
        <v>0</v>
      </c>
      <c r="M210" s="21">
        <f>F210*J210</f>
        <v>0</v>
      </c>
      <c r="N210" s="16" t="s">
        <v>400</v>
      </c>
      <c r="O210" s="16" t="s">
        <v>219</v>
      </c>
      <c r="P210" s="16" t="s">
        <v>187</v>
      </c>
      <c r="Q210" s="16" t="s">
        <v>401</v>
      </c>
    </row>
    <row r="211" spans="1:17" s="17" customFormat="1" ht="27.75" customHeight="1" x14ac:dyDescent="0.25">
      <c r="A211" s="16">
        <v>204</v>
      </c>
      <c r="B211" s="16" t="s">
        <v>1233</v>
      </c>
      <c r="C211" s="38" t="s">
        <v>2367</v>
      </c>
      <c r="D211" s="16" t="s">
        <v>2388</v>
      </c>
      <c r="E211" s="31">
        <v>888</v>
      </c>
      <c r="F211" s="16">
        <f>E211</f>
        <v>888</v>
      </c>
      <c r="G211" s="16" t="s">
        <v>407</v>
      </c>
      <c r="H211" s="26">
        <v>0</v>
      </c>
      <c r="I211" s="16">
        <v>0</v>
      </c>
      <c r="J211" s="26">
        <v>6.5</v>
      </c>
      <c r="K211" s="16">
        <v>14</v>
      </c>
      <c r="L211" s="21">
        <f>F211*H211</f>
        <v>0</v>
      </c>
      <c r="M211" s="21">
        <f>F211*J211</f>
        <v>5772</v>
      </c>
      <c r="N211" s="16" t="s">
        <v>10</v>
      </c>
      <c r="O211" s="16" t="s">
        <v>305</v>
      </c>
      <c r="P211" s="16" t="s">
        <v>404</v>
      </c>
      <c r="Q211" s="16" t="s">
        <v>408</v>
      </c>
    </row>
    <row r="212" spans="1:17" s="17" customFormat="1" ht="27.75" customHeight="1" x14ac:dyDescent="0.25">
      <c r="A212" s="16">
        <v>205</v>
      </c>
      <c r="B212" s="16" t="s">
        <v>1232</v>
      </c>
      <c r="C212" s="38" t="s">
        <v>2306</v>
      </c>
      <c r="D212" s="16" t="s">
        <v>2397</v>
      </c>
      <c r="E212" s="31">
        <v>820</v>
      </c>
      <c r="F212" s="16">
        <f>E212</f>
        <v>820</v>
      </c>
      <c r="G212" s="16" t="s">
        <v>190</v>
      </c>
      <c r="H212" s="26">
        <v>10.5</v>
      </c>
      <c r="I212" s="16">
        <v>14</v>
      </c>
      <c r="J212" s="26">
        <v>0</v>
      </c>
      <c r="K212" s="16">
        <v>0</v>
      </c>
      <c r="L212" s="21">
        <f>F212*H212</f>
        <v>8610</v>
      </c>
      <c r="M212" s="21">
        <f>F212*J212</f>
        <v>0</v>
      </c>
      <c r="N212" s="16" t="s">
        <v>406</v>
      </c>
      <c r="O212" s="16" t="s">
        <v>224</v>
      </c>
      <c r="P212" s="16" t="s">
        <v>169</v>
      </c>
      <c r="Q212" s="16" t="s">
        <v>10</v>
      </c>
    </row>
    <row r="213" spans="1:17" s="17" customFormat="1" ht="27.75" customHeight="1" x14ac:dyDescent="0.25">
      <c r="A213" s="16">
        <v>206</v>
      </c>
      <c r="B213" s="16" t="s">
        <v>1234</v>
      </c>
      <c r="C213" s="38" t="s">
        <v>1235</v>
      </c>
      <c r="D213" s="16" t="s">
        <v>2394</v>
      </c>
      <c r="E213" s="31">
        <v>427600</v>
      </c>
      <c r="F213" s="16">
        <f>E213/1000</f>
        <v>427.6</v>
      </c>
      <c r="G213" s="16" t="s">
        <v>243</v>
      </c>
      <c r="H213" s="26">
        <v>22</v>
      </c>
      <c r="I213" s="16">
        <v>14</v>
      </c>
      <c r="J213" s="26">
        <v>0</v>
      </c>
      <c r="K213" s="16">
        <v>0</v>
      </c>
      <c r="L213" s="21">
        <f>F213*H213</f>
        <v>9407.2000000000007</v>
      </c>
      <c r="M213" s="21">
        <f>F213*J213</f>
        <v>0</v>
      </c>
      <c r="N213" s="16" t="s">
        <v>10</v>
      </c>
      <c r="O213" s="16" t="s">
        <v>192</v>
      </c>
      <c r="P213" s="16" t="s">
        <v>169</v>
      </c>
      <c r="Q213" s="16" t="s">
        <v>10</v>
      </c>
    </row>
    <row r="214" spans="1:17" s="17" customFormat="1" ht="27.75" customHeight="1" x14ac:dyDescent="0.25">
      <c r="A214" s="16">
        <v>207</v>
      </c>
      <c r="B214" s="16" t="s">
        <v>1237</v>
      </c>
      <c r="C214" s="38" t="s">
        <v>2293</v>
      </c>
      <c r="D214" s="16" t="s">
        <v>2399</v>
      </c>
      <c r="E214" s="31">
        <v>1516</v>
      </c>
      <c r="F214" s="16">
        <f>E214</f>
        <v>1516</v>
      </c>
      <c r="G214" s="16" t="s">
        <v>410</v>
      </c>
      <c r="H214" s="26">
        <v>3.76</v>
      </c>
      <c r="I214" s="16">
        <v>14</v>
      </c>
      <c r="J214" s="26">
        <v>3.66</v>
      </c>
      <c r="K214" s="16">
        <v>28</v>
      </c>
      <c r="L214" s="21">
        <f>F214*H214</f>
        <v>5700.16</v>
      </c>
      <c r="M214" s="21">
        <f>F214*J214</f>
        <v>5548.56</v>
      </c>
      <c r="N214" s="16" t="s">
        <v>409</v>
      </c>
      <c r="O214" s="16" t="s">
        <v>411</v>
      </c>
      <c r="P214" s="16" t="s">
        <v>212</v>
      </c>
      <c r="Q214" s="16">
        <v>1118892</v>
      </c>
    </row>
    <row r="215" spans="1:17" s="17" customFormat="1" ht="27.75" customHeight="1" x14ac:dyDescent="0.25">
      <c r="A215" s="16">
        <v>208</v>
      </c>
      <c r="B215" s="16" t="s">
        <v>1236</v>
      </c>
      <c r="C215" s="38" t="s">
        <v>2368</v>
      </c>
      <c r="D215" s="16" t="s">
        <v>2388</v>
      </c>
      <c r="E215" s="31">
        <v>2640</v>
      </c>
      <c r="F215" s="16">
        <f>E215/5</f>
        <v>528</v>
      </c>
      <c r="G215" s="16" t="s">
        <v>334</v>
      </c>
      <c r="H215" s="26">
        <v>69.91</v>
      </c>
      <c r="I215" s="16">
        <v>14</v>
      </c>
      <c r="J215" s="26">
        <v>0</v>
      </c>
      <c r="K215" s="16">
        <v>0</v>
      </c>
      <c r="L215" s="21">
        <f>F215*H215</f>
        <v>36912.479999999996</v>
      </c>
      <c r="M215" s="21">
        <f>F215*J215</f>
        <v>0</v>
      </c>
      <c r="N215" s="16" t="s">
        <v>10</v>
      </c>
      <c r="O215" s="16" t="s">
        <v>412</v>
      </c>
      <c r="P215" s="16" t="s">
        <v>184</v>
      </c>
      <c r="Q215" s="16" t="s">
        <v>10</v>
      </c>
    </row>
    <row r="216" spans="1:17" s="17" customFormat="1" ht="27.75" customHeight="1" x14ac:dyDescent="0.25">
      <c r="A216" s="16">
        <v>209</v>
      </c>
      <c r="B216" s="16" t="s">
        <v>1244</v>
      </c>
      <c r="C216" s="38" t="s">
        <v>1245</v>
      </c>
      <c r="D216" s="16" t="s">
        <v>2404</v>
      </c>
      <c r="E216" s="31">
        <v>239500</v>
      </c>
      <c r="F216" s="16">
        <f>E216/100</f>
        <v>2395</v>
      </c>
      <c r="G216" s="16" t="s">
        <v>204</v>
      </c>
      <c r="H216" s="26">
        <v>4.5</v>
      </c>
      <c r="I216" s="16">
        <v>80</v>
      </c>
      <c r="J216" s="26">
        <v>0</v>
      </c>
      <c r="K216" s="16">
        <v>0</v>
      </c>
      <c r="L216" s="21">
        <f>F216*H216</f>
        <v>10777.5</v>
      </c>
      <c r="M216" s="21">
        <f>F216*J216</f>
        <v>0</v>
      </c>
      <c r="N216" s="16" t="s">
        <v>413</v>
      </c>
      <c r="O216" s="16" t="s">
        <v>2415</v>
      </c>
      <c r="P216" s="16" t="s">
        <v>205</v>
      </c>
      <c r="Q216" s="16" t="s">
        <v>206</v>
      </c>
    </row>
    <row r="217" spans="1:17" s="17" customFormat="1" ht="27.75" customHeight="1" x14ac:dyDescent="0.25">
      <c r="A217" s="16">
        <v>210</v>
      </c>
      <c r="B217" s="16" t="s">
        <v>1242</v>
      </c>
      <c r="C217" s="38" t="s">
        <v>1243</v>
      </c>
      <c r="D217" s="16" t="s">
        <v>2395</v>
      </c>
      <c r="E217" s="31">
        <v>11502</v>
      </c>
      <c r="F217" s="16">
        <f>E217/100</f>
        <v>115.02</v>
      </c>
      <c r="G217" s="16" t="s">
        <v>236</v>
      </c>
      <c r="H217" s="26">
        <v>28.58</v>
      </c>
      <c r="I217" s="16">
        <v>14</v>
      </c>
      <c r="J217" s="26">
        <v>30.4</v>
      </c>
      <c r="K217" s="16">
        <v>0</v>
      </c>
      <c r="L217" s="21">
        <f>F217*H217</f>
        <v>3287.2715999999996</v>
      </c>
      <c r="M217" s="21">
        <f>F217*J217</f>
        <v>3496.6079999999997</v>
      </c>
      <c r="N217" s="16" t="s">
        <v>10</v>
      </c>
      <c r="O217" s="16" t="s">
        <v>233</v>
      </c>
      <c r="P217" s="16" t="s">
        <v>234</v>
      </c>
      <c r="Q217" s="16" t="s">
        <v>888</v>
      </c>
    </row>
    <row r="218" spans="1:17" s="17" customFormat="1" ht="27.75" customHeight="1" x14ac:dyDescent="0.25">
      <c r="A218" s="16">
        <v>211</v>
      </c>
      <c r="B218" s="16" t="s">
        <v>1240</v>
      </c>
      <c r="C218" s="38" t="s">
        <v>1241</v>
      </c>
      <c r="D218" s="16" t="s">
        <v>2404</v>
      </c>
      <c r="E218" s="31">
        <v>1216900</v>
      </c>
      <c r="F218" s="16">
        <f>E218/1000</f>
        <v>1216.9000000000001</v>
      </c>
      <c r="G218" s="16" t="s">
        <v>232</v>
      </c>
      <c r="H218" s="26">
        <v>14</v>
      </c>
      <c r="I218" s="16">
        <v>80</v>
      </c>
      <c r="J218" s="26">
        <v>0</v>
      </c>
      <c r="K218" s="16">
        <v>0</v>
      </c>
      <c r="L218" s="21">
        <f>F218*H218</f>
        <v>17036.600000000002</v>
      </c>
      <c r="M218" s="21">
        <f>F218*J218</f>
        <v>0</v>
      </c>
      <c r="N218" s="16" t="s">
        <v>413</v>
      </c>
      <c r="O218" s="16" t="s">
        <v>2415</v>
      </c>
      <c r="P218" s="16" t="s">
        <v>205</v>
      </c>
      <c r="Q218" s="16" t="s">
        <v>206</v>
      </c>
    </row>
    <row r="219" spans="1:17" s="17" customFormat="1" ht="27.75" customHeight="1" x14ac:dyDescent="0.25">
      <c r="A219" s="16">
        <v>212</v>
      </c>
      <c r="B219" s="16" t="s">
        <v>1612</v>
      </c>
      <c r="C219" s="38" t="s">
        <v>2371</v>
      </c>
      <c r="D219" s="16" t="s">
        <v>2388</v>
      </c>
      <c r="E219" s="31">
        <v>76110</v>
      </c>
      <c r="F219" s="16">
        <f>E219</f>
        <v>76110</v>
      </c>
      <c r="G219" s="16" t="s">
        <v>626</v>
      </c>
      <c r="H219" s="26">
        <v>0</v>
      </c>
      <c r="I219" s="16">
        <v>0</v>
      </c>
      <c r="J219" s="26">
        <v>0.91</v>
      </c>
      <c r="K219" s="16">
        <v>14</v>
      </c>
      <c r="L219" s="21">
        <f>F219*H219</f>
        <v>0</v>
      </c>
      <c r="M219" s="21">
        <f>F219*J219</f>
        <v>69260.100000000006</v>
      </c>
      <c r="N219" s="16" t="s">
        <v>10</v>
      </c>
      <c r="O219" s="16" t="s">
        <v>305</v>
      </c>
      <c r="P219" s="16" t="s">
        <v>404</v>
      </c>
      <c r="Q219" s="16" t="s">
        <v>639</v>
      </c>
    </row>
    <row r="220" spans="1:17" s="17" customFormat="1" ht="27.75" customHeight="1" x14ac:dyDescent="0.25">
      <c r="A220" s="16">
        <v>213</v>
      </c>
      <c r="B220" s="16" t="s">
        <v>1254</v>
      </c>
      <c r="C220" s="38" t="s">
        <v>1255</v>
      </c>
      <c r="D220" s="16" t="s">
        <v>2393</v>
      </c>
      <c r="E220" s="31">
        <v>47345</v>
      </c>
      <c r="F220" s="16">
        <f>E220/100</f>
        <v>473.45</v>
      </c>
      <c r="G220" s="16" t="s">
        <v>416</v>
      </c>
      <c r="H220" s="26">
        <v>72.099999999999994</v>
      </c>
      <c r="I220" s="16">
        <v>7</v>
      </c>
      <c r="J220" s="26">
        <v>69.599999999999994</v>
      </c>
      <c r="K220" s="16">
        <v>21</v>
      </c>
      <c r="L220" s="21">
        <f>F220*H220</f>
        <v>34135.744999999995</v>
      </c>
      <c r="M220" s="21">
        <f>F220*J220</f>
        <v>32952.119999999995</v>
      </c>
      <c r="N220" s="16" t="s">
        <v>10</v>
      </c>
      <c r="O220" s="16" t="s">
        <v>181</v>
      </c>
      <c r="P220" s="16" t="s">
        <v>182</v>
      </c>
      <c r="Q220" s="16" t="s">
        <v>10</v>
      </c>
    </row>
    <row r="221" spans="1:17" s="17" customFormat="1" ht="27.75" customHeight="1" x14ac:dyDescent="0.25">
      <c r="A221" s="16">
        <v>214</v>
      </c>
      <c r="B221" s="16" t="s">
        <v>1256</v>
      </c>
      <c r="C221" s="38" t="s">
        <v>2171</v>
      </c>
      <c r="D221" s="16" t="s">
        <v>2403</v>
      </c>
      <c r="E221" s="31">
        <v>11550</v>
      </c>
      <c r="F221" s="16">
        <f>E221</f>
        <v>11550</v>
      </c>
      <c r="G221" s="16" t="s">
        <v>418</v>
      </c>
      <c r="H221" s="26">
        <v>0.99</v>
      </c>
      <c r="I221" s="16">
        <v>16</v>
      </c>
      <c r="J221" s="26">
        <v>0.99</v>
      </c>
      <c r="K221" s="16">
        <v>21</v>
      </c>
      <c r="L221" s="21">
        <f>F221*H221</f>
        <v>11434.5</v>
      </c>
      <c r="M221" s="21">
        <f>F221*J221</f>
        <v>11434.5</v>
      </c>
      <c r="N221" s="16" t="s">
        <v>417</v>
      </c>
      <c r="O221" s="16" t="s">
        <v>240</v>
      </c>
      <c r="P221" s="16" t="s">
        <v>241</v>
      </c>
      <c r="Q221" s="16" t="s">
        <v>10</v>
      </c>
    </row>
    <row r="222" spans="1:17" s="17" customFormat="1" ht="27.75" customHeight="1" x14ac:dyDescent="0.25">
      <c r="A222" s="16">
        <v>215</v>
      </c>
      <c r="B222" s="16" t="s">
        <v>1257</v>
      </c>
      <c r="C222" s="38" t="s">
        <v>2172</v>
      </c>
      <c r="D222" s="16" t="s">
        <v>2403</v>
      </c>
      <c r="E222" s="31">
        <v>5000</v>
      </c>
      <c r="F222" s="16">
        <f>E222</f>
        <v>5000</v>
      </c>
      <c r="G222" s="16" t="s">
        <v>381</v>
      </c>
      <c r="H222" s="26">
        <v>1.24</v>
      </c>
      <c r="I222" s="16">
        <v>16</v>
      </c>
      <c r="J222" s="26">
        <v>1.19</v>
      </c>
      <c r="K222" s="16">
        <v>21</v>
      </c>
      <c r="L222" s="21">
        <f>F222*H222</f>
        <v>6200</v>
      </c>
      <c r="M222" s="21">
        <f>F222*J222</f>
        <v>5950</v>
      </c>
      <c r="N222" s="16" t="s">
        <v>419</v>
      </c>
      <c r="O222" s="16" t="s">
        <v>240</v>
      </c>
      <c r="P222" s="16" t="s">
        <v>241</v>
      </c>
      <c r="Q222" s="16" t="s">
        <v>10</v>
      </c>
    </row>
    <row r="223" spans="1:17" s="17" customFormat="1" ht="27.75" customHeight="1" x14ac:dyDescent="0.25">
      <c r="A223" s="16">
        <v>216</v>
      </c>
      <c r="B223" s="16" t="s">
        <v>1249</v>
      </c>
      <c r="C223" s="38" t="s">
        <v>1250</v>
      </c>
      <c r="D223" s="16" t="s">
        <v>2391</v>
      </c>
      <c r="E223" s="31">
        <v>6000</v>
      </c>
      <c r="F223" s="16">
        <f>E223/12</f>
        <v>500</v>
      </c>
      <c r="G223" s="16" t="s">
        <v>396</v>
      </c>
      <c r="H223" s="26">
        <v>1.98</v>
      </c>
      <c r="I223" s="16">
        <v>15</v>
      </c>
      <c r="J223" s="26">
        <v>0</v>
      </c>
      <c r="K223" s="16">
        <v>0</v>
      </c>
      <c r="L223" s="21">
        <f>F223*H223</f>
        <v>990</v>
      </c>
      <c r="M223" s="21">
        <f>F223*J223</f>
        <v>0</v>
      </c>
      <c r="N223" s="16" t="s">
        <v>262</v>
      </c>
      <c r="O223" s="16" t="s">
        <v>364</v>
      </c>
      <c r="P223" s="16" t="s">
        <v>215</v>
      </c>
      <c r="Q223" s="16" t="s">
        <v>10</v>
      </c>
    </row>
    <row r="224" spans="1:17" s="17" customFormat="1" ht="27.75" customHeight="1" x14ac:dyDescent="0.25">
      <c r="A224" s="16">
        <v>217</v>
      </c>
      <c r="B224" s="16" t="s">
        <v>1247</v>
      </c>
      <c r="C224" s="38" t="s">
        <v>1248</v>
      </c>
      <c r="D224" s="16" t="s">
        <v>2393</v>
      </c>
      <c r="E224" s="31">
        <v>41900</v>
      </c>
      <c r="F224" s="16">
        <f>E224/25</f>
        <v>1676</v>
      </c>
      <c r="G224" s="16" t="s">
        <v>338</v>
      </c>
      <c r="H224" s="26">
        <v>89.9</v>
      </c>
      <c r="I224" s="16">
        <v>7</v>
      </c>
      <c r="J224" s="26">
        <v>86.75</v>
      </c>
      <c r="K224" s="16">
        <v>21</v>
      </c>
      <c r="L224" s="21">
        <f>F224*H224</f>
        <v>150672.40000000002</v>
      </c>
      <c r="M224" s="21">
        <f>F224*J224</f>
        <v>145393</v>
      </c>
      <c r="N224" s="16" t="s">
        <v>10</v>
      </c>
      <c r="O224" s="16" t="s">
        <v>181</v>
      </c>
      <c r="P224" s="16" t="s">
        <v>182</v>
      </c>
      <c r="Q224" s="16" t="s">
        <v>183</v>
      </c>
    </row>
    <row r="225" spans="1:17" s="17" customFormat="1" ht="27.75" customHeight="1" x14ac:dyDescent="0.25">
      <c r="A225" s="16">
        <v>218</v>
      </c>
      <c r="B225" s="16" t="s">
        <v>1258</v>
      </c>
      <c r="C225" s="38" t="s">
        <v>1259</v>
      </c>
      <c r="D225" s="16" t="s">
        <v>2393</v>
      </c>
      <c r="E225" s="31">
        <v>11775</v>
      </c>
      <c r="F225" s="16">
        <f>E225/100</f>
        <v>117.75</v>
      </c>
      <c r="G225" s="16" t="s">
        <v>314</v>
      </c>
      <c r="H225" s="26">
        <v>65</v>
      </c>
      <c r="I225" s="16">
        <v>7</v>
      </c>
      <c r="J225" s="26">
        <v>62.8</v>
      </c>
      <c r="K225" s="16">
        <v>21</v>
      </c>
      <c r="L225" s="21">
        <f>F225*H225</f>
        <v>7653.75</v>
      </c>
      <c r="M225" s="21">
        <f>F225*J225</f>
        <v>7394.7</v>
      </c>
      <c r="N225" s="16" t="s">
        <v>10</v>
      </c>
      <c r="O225" s="16" t="s">
        <v>181</v>
      </c>
      <c r="P225" s="16" t="s">
        <v>182</v>
      </c>
      <c r="Q225" s="16" t="s">
        <v>328</v>
      </c>
    </row>
    <row r="226" spans="1:17" s="17" customFormat="1" ht="27.75" customHeight="1" x14ac:dyDescent="0.25">
      <c r="A226" s="16">
        <v>219</v>
      </c>
      <c r="B226" s="16" t="s">
        <v>1260</v>
      </c>
      <c r="C226" s="38" t="s">
        <v>1261</v>
      </c>
      <c r="D226" s="16" t="s">
        <v>2404</v>
      </c>
      <c r="E226" s="31">
        <v>26900</v>
      </c>
      <c r="F226" s="16">
        <f>E226/100</f>
        <v>269</v>
      </c>
      <c r="G226" s="16" t="s">
        <v>204</v>
      </c>
      <c r="H226" s="26">
        <v>9.25</v>
      </c>
      <c r="I226" s="16">
        <v>80</v>
      </c>
      <c r="J226" s="26">
        <v>0</v>
      </c>
      <c r="K226" s="16">
        <v>0</v>
      </c>
      <c r="L226" s="21">
        <f>F226*H226</f>
        <v>2488.25</v>
      </c>
      <c r="M226" s="21">
        <f>F226*J226</f>
        <v>0</v>
      </c>
      <c r="N226" s="16" t="s">
        <v>421</v>
      </c>
      <c r="O226" s="16" t="s">
        <v>2415</v>
      </c>
      <c r="P226" s="16" t="s">
        <v>205</v>
      </c>
      <c r="Q226" s="16" t="s">
        <v>206</v>
      </c>
    </row>
    <row r="227" spans="1:17" s="17" customFormat="1" ht="27.75" customHeight="1" x14ac:dyDescent="0.25">
      <c r="A227" s="16">
        <v>220</v>
      </c>
      <c r="B227" s="16" t="s">
        <v>1246</v>
      </c>
      <c r="C227" s="38" t="s">
        <v>2360</v>
      </c>
      <c r="D227" s="16" t="s">
        <v>2390</v>
      </c>
      <c r="E227" s="31">
        <v>6620</v>
      </c>
      <c r="F227" s="16">
        <f>E227/10</f>
        <v>662</v>
      </c>
      <c r="G227" s="16" t="s">
        <v>189</v>
      </c>
      <c r="H227" s="26">
        <v>54.64</v>
      </c>
      <c r="I227" s="16">
        <v>14</v>
      </c>
      <c r="J227" s="26">
        <v>54.5</v>
      </c>
      <c r="K227" s="16">
        <v>21</v>
      </c>
      <c r="L227" s="21">
        <f>F227*H227</f>
        <v>36171.68</v>
      </c>
      <c r="M227" s="21">
        <f>F227*J227</f>
        <v>36079</v>
      </c>
      <c r="N227" s="16" t="s">
        <v>10</v>
      </c>
      <c r="O227" s="16" t="s">
        <v>355</v>
      </c>
      <c r="P227" s="16" t="s">
        <v>215</v>
      </c>
      <c r="Q227" s="16" t="s">
        <v>10</v>
      </c>
    </row>
    <row r="228" spans="1:17" s="17" customFormat="1" ht="27.75" customHeight="1" x14ac:dyDescent="0.25">
      <c r="A228" s="16">
        <v>221</v>
      </c>
      <c r="B228" s="16" t="s">
        <v>1251</v>
      </c>
      <c r="C228" s="38" t="s">
        <v>2165</v>
      </c>
      <c r="D228" s="16" t="s">
        <v>2404</v>
      </c>
      <c r="E228" s="31">
        <v>268850</v>
      </c>
      <c r="F228" s="16">
        <f>E228/100</f>
        <v>2688.5</v>
      </c>
      <c r="G228" s="16" t="s">
        <v>204</v>
      </c>
      <c r="H228" s="26">
        <v>2.4</v>
      </c>
      <c r="I228" s="16">
        <v>80</v>
      </c>
      <c r="J228" s="26">
        <v>0</v>
      </c>
      <c r="K228" s="16">
        <v>0</v>
      </c>
      <c r="L228" s="21">
        <f>F228*H228</f>
        <v>6452.4</v>
      </c>
      <c r="M228" s="21">
        <f>F228*J228</f>
        <v>0</v>
      </c>
      <c r="N228" s="16" t="s">
        <v>415</v>
      </c>
      <c r="O228" s="16" t="s">
        <v>2415</v>
      </c>
      <c r="P228" s="16" t="s">
        <v>205</v>
      </c>
      <c r="Q228" s="16" t="s">
        <v>206</v>
      </c>
    </row>
    <row r="229" spans="1:17" s="17" customFormat="1" ht="27.75" customHeight="1" x14ac:dyDescent="0.25">
      <c r="A229" s="16">
        <v>222</v>
      </c>
      <c r="B229" s="16" t="s">
        <v>1262</v>
      </c>
      <c r="C229" s="38" t="s">
        <v>2355</v>
      </c>
      <c r="D229" s="16" t="s">
        <v>2392</v>
      </c>
      <c r="E229" s="31">
        <v>29145</v>
      </c>
      <c r="F229" s="16">
        <f>E229/100</f>
        <v>291.45</v>
      </c>
      <c r="G229" s="16" t="s">
        <v>204</v>
      </c>
      <c r="H229" s="26">
        <v>12.5</v>
      </c>
      <c r="I229" s="16">
        <v>21</v>
      </c>
      <c r="J229" s="26">
        <v>0</v>
      </c>
      <c r="K229" s="16">
        <v>0</v>
      </c>
      <c r="L229" s="21">
        <f>F229*H229</f>
        <v>3643.125</v>
      </c>
      <c r="M229" s="21">
        <f>F229*J229</f>
        <v>0</v>
      </c>
      <c r="N229" s="16" t="s">
        <v>422</v>
      </c>
      <c r="O229" s="16" t="s">
        <v>250</v>
      </c>
      <c r="P229" s="16" t="s">
        <v>169</v>
      </c>
      <c r="Q229" s="16" t="s">
        <v>423</v>
      </c>
    </row>
    <row r="230" spans="1:17" s="17" customFormat="1" ht="27.75" customHeight="1" x14ac:dyDescent="0.25">
      <c r="A230" s="16">
        <v>223</v>
      </c>
      <c r="B230" s="16" t="s">
        <v>1252</v>
      </c>
      <c r="C230" s="38" t="s">
        <v>1253</v>
      </c>
      <c r="D230" s="16" t="s">
        <v>2404</v>
      </c>
      <c r="E230" s="31">
        <v>129050</v>
      </c>
      <c r="F230" s="16">
        <f>E230/100</f>
        <v>1290.5</v>
      </c>
      <c r="G230" s="16" t="s">
        <v>204</v>
      </c>
      <c r="H230" s="26">
        <v>3.2</v>
      </c>
      <c r="I230" s="16">
        <v>80</v>
      </c>
      <c r="J230" s="26">
        <v>0</v>
      </c>
      <c r="K230" s="16">
        <v>0</v>
      </c>
      <c r="L230" s="21">
        <f>F230*H230</f>
        <v>4129.6000000000004</v>
      </c>
      <c r="M230" s="21">
        <f>F230*J230</f>
        <v>0</v>
      </c>
      <c r="N230" s="16" t="s">
        <v>415</v>
      </c>
      <c r="O230" s="16" t="s">
        <v>2415</v>
      </c>
      <c r="P230" s="16" t="s">
        <v>205</v>
      </c>
      <c r="Q230" s="16" t="s">
        <v>206</v>
      </c>
    </row>
    <row r="231" spans="1:17" s="17" customFormat="1" ht="27.75" customHeight="1" x14ac:dyDescent="0.25">
      <c r="A231" s="16">
        <v>224</v>
      </c>
      <c r="B231" s="16" t="s">
        <v>1267</v>
      </c>
      <c r="C231" s="38" t="s">
        <v>2312</v>
      </c>
      <c r="D231" s="16" t="s">
        <v>2394</v>
      </c>
      <c r="E231" s="31">
        <v>414400</v>
      </c>
      <c r="F231" s="16">
        <f>E231/1000</f>
        <v>414.4</v>
      </c>
      <c r="G231" s="16" t="s">
        <v>243</v>
      </c>
      <c r="H231" s="26">
        <v>29.2</v>
      </c>
      <c r="I231" s="16">
        <v>14</v>
      </c>
      <c r="J231" s="26">
        <v>0</v>
      </c>
      <c r="K231" s="16">
        <v>0</v>
      </c>
      <c r="L231" s="21">
        <f>F231*H231</f>
        <v>12100.48</v>
      </c>
      <c r="M231" s="21">
        <f>F231*J231</f>
        <v>0</v>
      </c>
      <c r="N231" s="16" t="s">
        <v>10</v>
      </c>
      <c r="O231" s="16" t="s">
        <v>192</v>
      </c>
      <c r="P231" s="16" t="s">
        <v>169</v>
      </c>
      <c r="Q231" s="16" t="s">
        <v>10</v>
      </c>
    </row>
    <row r="232" spans="1:17" s="17" customFormat="1" ht="27.75" customHeight="1" x14ac:dyDescent="0.25">
      <c r="A232" s="16">
        <v>225</v>
      </c>
      <c r="B232" s="16" t="s">
        <v>1265</v>
      </c>
      <c r="C232" s="38" t="s">
        <v>1266</v>
      </c>
      <c r="D232" s="16" t="s">
        <v>2393</v>
      </c>
      <c r="E232" s="31">
        <v>41100</v>
      </c>
      <c r="F232" s="16">
        <f>E232/100</f>
        <v>411</v>
      </c>
      <c r="G232" s="16" t="s">
        <v>314</v>
      </c>
      <c r="H232" s="26">
        <v>26.8</v>
      </c>
      <c r="I232" s="16">
        <v>7</v>
      </c>
      <c r="J232" s="26">
        <v>25.9</v>
      </c>
      <c r="K232" s="16">
        <v>21</v>
      </c>
      <c r="L232" s="21">
        <f>F232*H232</f>
        <v>11014.800000000001</v>
      </c>
      <c r="M232" s="21">
        <f>F232*J232</f>
        <v>10644.9</v>
      </c>
      <c r="N232" s="16" t="s">
        <v>10</v>
      </c>
      <c r="O232" s="16" t="s">
        <v>181</v>
      </c>
      <c r="P232" s="16" t="s">
        <v>182</v>
      </c>
      <c r="Q232" s="16" t="s">
        <v>328</v>
      </c>
    </row>
    <row r="233" spans="1:17" s="17" customFormat="1" ht="27.75" customHeight="1" x14ac:dyDescent="0.25">
      <c r="A233" s="16">
        <v>226</v>
      </c>
      <c r="B233" s="16" t="s">
        <v>1269</v>
      </c>
      <c r="C233" s="38" t="s">
        <v>2173</v>
      </c>
      <c r="D233" s="16" t="s">
        <v>2403</v>
      </c>
      <c r="E233" s="31">
        <v>30800</v>
      </c>
      <c r="F233" s="16">
        <f>E233</f>
        <v>30800</v>
      </c>
      <c r="G233" s="16" t="s">
        <v>363</v>
      </c>
      <c r="H233" s="26">
        <v>1.75</v>
      </c>
      <c r="I233" s="16">
        <v>16</v>
      </c>
      <c r="J233" s="26">
        <v>1.68</v>
      </c>
      <c r="K233" s="16">
        <v>21</v>
      </c>
      <c r="L233" s="21">
        <f>F233*H233</f>
        <v>53900</v>
      </c>
      <c r="M233" s="21">
        <f>F233*J233</f>
        <v>51744</v>
      </c>
      <c r="N233" s="16" t="s">
        <v>429</v>
      </c>
      <c r="O233" s="16" t="s">
        <v>240</v>
      </c>
      <c r="P233" s="16" t="s">
        <v>241</v>
      </c>
      <c r="Q233" s="16" t="s">
        <v>10</v>
      </c>
    </row>
    <row r="234" spans="1:17" s="17" customFormat="1" ht="27.75" customHeight="1" x14ac:dyDescent="0.25">
      <c r="A234" s="16">
        <v>227</v>
      </c>
      <c r="B234" s="16" t="s">
        <v>1270</v>
      </c>
      <c r="C234" s="38" t="s">
        <v>1271</v>
      </c>
      <c r="D234" s="16" t="s">
        <v>2401</v>
      </c>
      <c r="E234" s="31">
        <v>1263160</v>
      </c>
      <c r="F234" s="16">
        <f>E234/1000</f>
        <v>1263.1600000000001</v>
      </c>
      <c r="G234" s="16" t="s">
        <v>243</v>
      </c>
      <c r="H234" s="26">
        <v>13</v>
      </c>
      <c r="I234" s="16">
        <v>28</v>
      </c>
      <c r="J234" s="26">
        <v>0</v>
      </c>
      <c r="K234" s="16">
        <v>0</v>
      </c>
      <c r="L234" s="21">
        <f>F234*H234</f>
        <v>16421.080000000002</v>
      </c>
      <c r="M234" s="21">
        <f>F234*J234</f>
        <v>0</v>
      </c>
      <c r="N234" s="16" t="s">
        <v>430</v>
      </c>
      <c r="O234" s="16" t="s">
        <v>175</v>
      </c>
      <c r="P234" s="16" t="s">
        <v>169</v>
      </c>
      <c r="Q234" s="16" t="s">
        <v>10</v>
      </c>
    </row>
    <row r="235" spans="1:17" s="17" customFormat="1" ht="27.75" customHeight="1" x14ac:dyDescent="0.25">
      <c r="A235" s="16">
        <v>228</v>
      </c>
      <c r="B235" s="16" t="s">
        <v>1272</v>
      </c>
      <c r="C235" s="38" t="s">
        <v>2339</v>
      </c>
      <c r="D235" s="16" t="s">
        <v>2393</v>
      </c>
      <c r="E235" s="31">
        <v>5260</v>
      </c>
      <c r="F235" s="16">
        <f>E235/5</f>
        <v>1052</v>
      </c>
      <c r="G235" s="16" t="s">
        <v>346</v>
      </c>
      <c r="H235" s="26">
        <v>76.25</v>
      </c>
      <c r="I235" s="16">
        <v>7</v>
      </c>
      <c r="J235" s="26">
        <v>73.5</v>
      </c>
      <c r="K235" s="16">
        <v>21</v>
      </c>
      <c r="L235" s="21">
        <f>F235*H235</f>
        <v>80215</v>
      </c>
      <c r="M235" s="21">
        <f>F235*J235</f>
        <v>77322</v>
      </c>
      <c r="N235" s="16" t="s">
        <v>10</v>
      </c>
      <c r="O235" s="16" t="s">
        <v>268</v>
      </c>
      <c r="P235" s="16" t="s">
        <v>215</v>
      </c>
      <c r="Q235" s="16" t="s">
        <v>440</v>
      </c>
    </row>
    <row r="236" spans="1:17" s="17" customFormat="1" ht="27.75" customHeight="1" x14ac:dyDescent="0.25">
      <c r="A236" s="16">
        <v>229</v>
      </c>
      <c r="B236" s="16" t="s">
        <v>1275</v>
      </c>
      <c r="C236" s="38" t="s">
        <v>1276</v>
      </c>
      <c r="D236" s="16" t="s">
        <v>2403</v>
      </c>
      <c r="E236" s="31">
        <v>12798</v>
      </c>
      <c r="F236" s="16">
        <f>E236</f>
        <v>12798</v>
      </c>
      <c r="G236" s="16" t="s">
        <v>381</v>
      </c>
      <c r="H236" s="26">
        <v>0.89</v>
      </c>
      <c r="I236" s="16">
        <v>16</v>
      </c>
      <c r="J236" s="26">
        <v>0.85</v>
      </c>
      <c r="K236" s="16">
        <v>21</v>
      </c>
      <c r="L236" s="21">
        <f>F236*H236</f>
        <v>11390.22</v>
      </c>
      <c r="M236" s="21">
        <f>F236*J236</f>
        <v>10878.3</v>
      </c>
      <c r="N236" s="16" t="s">
        <v>431</v>
      </c>
      <c r="O236" s="16" t="s">
        <v>240</v>
      </c>
      <c r="P236" s="16" t="s">
        <v>241</v>
      </c>
      <c r="Q236" s="16" t="s">
        <v>432</v>
      </c>
    </row>
    <row r="237" spans="1:17" s="17" customFormat="1" ht="27.75" customHeight="1" x14ac:dyDescent="0.25">
      <c r="A237" s="16">
        <v>230</v>
      </c>
      <c r="B237" s="16" t="s">
        <v>1274</v>
      </c>
      <c r="C237" s="38" t="s">
        <v>2196</v>
      </c>
      <c r="D237" s="16" t="s">
        <v>2402</v>
      </c>
      <c r="E237" s="31">
        <v>23615</v>
      </c>
      <c r="F237" s="16">
        <f>E237/6</f>
        <v>3935.8333333333335</v>
      </c>
      <c r="G237" s="16" t="s">
        <v>436</v>
      </c>
      <c r="H237" s="26">
        <v>2.57</v>
      </c>
      <c r="I237" s="16">
        <v>16</v>
      </c>
      <c r="J237" s="26">
        <v>2.46</v>
      </c>
      <c r="K237" s="16">
        <v>28</v>
      </c>
      <c r="L237" s="21">
        <f>F237*H237</f>
        <v>10115.091666666667</v>
      </c>
      <c r="M237" s="21">
        <f>F237*J237</f>
        <v>9682.15</v>
      </c>
      <c r="N237" s="16" t="s">
        <v>435</v>
      </c>
      <c r="O237" s="16" t="s">
        <v>253</v>
      </c>
      <c r="P237" s="16" t="s">
        <v>433</v>
      </c>
      <c r="Q237" s="16" t="s">
        <v>437</v>
      </c>
    </row>
    <row r="238" spans="1:17" s="17" customFormat="1" ht="27.75" customHeight="1" x14ac:dyDescent="0.25">
      <c r="A238" s="16">
        <v>231</v>
      </c>
      <c r="B238" s="16" t="s">
        <v>1273</v>
      </c>
      <c r="C238" s="38" t="s">
        <v>2189</v>
      </c>
      <c r="D238" s="16" t="s">
        <v>2402</v>
      </c>
      <c r="E238" s="31">
        <v>13635</v>
      </c>
      <c r="F238" s="16">
        <f>E238</f>
        <v>13635</v>
      </c>
      <c r="G238" s="16" t="s">
        <v>439</v>
      </c>
      <c r="H238" s="26">
        <v>3.7</v>
      </c>
      <c r="I238" s="16">
        <v>16</v>
      </c>
      <c r="J238" s="26">
        <v>3.62</v>
      </c>
      <c r="K238" s="16">
        <v>28</v>
      </c>
      <c r="L238" s="21">
        <f>F238*H238</f>
        <v>50449.5</v>
      </c>
      <c r="M238" s="21">
        <f>F238*J238</f>
        <v>49358.700000000004</v>
      </c>
      <c r="N238" s="16" t="s">
        <v>438</v>
      </c>
      <c r="O238" s="16" t="s">
        <v>253</v>
      </c>
      <c r="P238" s="16" t="s">
        <v>433</v>
      </c>
      <c r="Q238" s="16" t="s">
        <v>434</v>
      </c>
    </row>
    <row r="239" spans="1:17" s="17" customFormat="1" ht="27.75" customHeight="1" x14ac:dyDescent="0.25">
      <c r="A239" s="16">
        <v>232</v>
      </c>
      <c r="B239" s="16" t="s">
        <v>1277</v>
      </c>
      <c r="C239" s="38" t="s">
        <v>1278</v>
      </c>
      <c r="D239" s="16" t="s">
        <v>2404</v>
      </c>
      <c r="E239" s="31">
        <v>31800</v>
      </c>
      <c r="F239" s="16">
        <f>E239/1000</f>
        <v>31.8</v>
      </c>
      <c r="G239" s="16" t="s">
        <v>232</v>
      </c>
      <c r="H239" s="26">
        <v>15</v>
      </c>
      <c r="I239" s="16">
        <v>80</v>
      </c>
      <c r="J239" s="26">
        <v>0</v>
      </c>
      <c r="K239" s="16">
        <v>0</v>
      </c>
      <c r="L239" s="21">
        <f>F239*H239</f>
        <v>477</v>
      </c>
      <c r="M239" s="21">
        <f>F239*J239</f>
        <v>0</v>
      </c>
      <c r="N239" s="16" t="s">
        <v>441</v>
      </c>
      <c r="O239" s="16" t="s">
        <v>2415</v>
      </c>
      <c r="P239" s="16" t="s">
        <v>205</v>
      </c>
      <c r="Q239" s="16" t="s">
        <v>206</v>
      </c>
    </row>
    <row r="240" spans="1:17" s="17" customFormat="1" ht="27.75" customHeight="1" x14ac:dyDescent="0.25">
      <c r="A240" s="16">
        <v>233</v>
      </c>
      <c r="B240" s="16" t="s">
        <v>2031</v>
      </c>
      <c r="C240" s="38" t="s">
        <v>2239</v>
      </c>
      <c r="D240" s="16" t="s">
        <v>2402</v>
      </c>
      <c r="E240" s="31">
        <v>120994</v>
      </c>
      <c r="F240" s="16">
        <f t="shared" ref="F240:F245" si="1">E240</f>
        <v>120994</v>
      </c>
      <c r="G240" s="16" t="s">
        <v>216</v>
      </c>
      <c r="H240" s="26">
        <v>4.8</v>
      </c>
      <c r="I240" s="16">
        <v>16</v>
      </c>
      <c r="J240" s="26">
        <v>0</v>
      </c>
      <c r="K240" s="16">
        <v>0</v>
      </c>
      <c r="L240" s="21">
        <f>F240*H240</f>
        <v>580771.19999999995</v>
      </c>
      <c r="M240" s="21">
        <f>F240*J240</f>
        <v>0</v>
      </c>
      <c r="N240" s="16" t="s">
        <v>931</v>
      </c>
      <c r="O240" s="16" t="s">
        <v>797</v>
      </c>
      <c r="P240" s="16" t="s">
        <v>228</v>
      </c>
      <c r="Q240" s="16" t="s">
        <v>10</v>
      </c>
    </row>
    <row r="241" spans="1:17" s="17" customFormat="1" ht="27.75" customHeight="1" x14ac:dyDescent="0.25">
      <c r="A241" s="16">
        <v>234</v>
      </c>
      <c r="B241" s="16" t="s">
        <v>2032</v>
      </c>
      <c r="C241" s="38" t="s">
        <v>2240</v>
      </c>
      <c r="D241" s="16" t="s">
        <v>2402</v>
      </c>
      <c r="E241" s="31">
        <v>16135</v>
      </c>
      <c r="F241" s="16">
        <f t="shared" si="1"/>
        <v>16135</v>
      </c>
      <c r="G241" s="16" t="s">
        <v>216</v>
      </c>
      <c r="H241" s="26">
        <v>4.8</v>
      </c>
      <c r="I241" s="16">
        <v>16</v>
      </c>
      <c r="J241" s="26">
        <v>0</v>
      </c>
      <c r="K241" s="16">
        <v>0</v>
      </c>
      <c r="L241" s="21">
        <f>F241*H241</f>
        <v>77448</v>
      </c>
      <c r="M241" s="21">
        <f>F241*J241</f>
        <v>0</v>
      </c>
      <c r="N241" s="16" t="s">
        <v>798</v>
      </c>
      <c r="O241" s="16" t="s">
        <v>797</v>
      </c>
      <c r="P241" s="16" t="s">
        <v>228</v>
      </c>
      <c r="Q241" s="16" t="s">
        <v>10</v>
      </c>
    </row>
    <row r="242" spans="1:17" s="17" customFormat="1" ht="27.75" customHeight="1" x14ac:dyDescent="0.25">
      <c r="A242" s="16">
        <v>235</v>
      </c>
      <c r="B242" s="16" t="s">
        <v>1280</v>
      </c>
      <c r="C242" s="38" t="s">
        <v>2198</v>
      </c>
      <c r="D242" s="16" t="s">
        <v>2402</v>
      </c>
      <c r="E242" s="31">
        <v>1595</v>
      </c>
      <c r="F242" s="16">
        <f t="shared" si="1"/>
        <v>1595</v>
      </c>
      <c r="G242" s="16" t="s">
        <v>242</v>
      </c>
      <c r="H242" s="26">
        <v>3.54</v>
      </c>
      <c r="I242" s="16">
        <v>16</v>
      </c>
      <c r="J242" s="26">
        <v>3.41</v>
      </c>
      <c r="K242" s="16">
        <v>28</v>
      </c>
      <c r="L242" s="21">
        <f>F242*H242</f>
        <v>5646.3</v>
      </c>
      <c r="M242" s="21">
        <f>F242*J242</f>
        <v>5438.95</v>
      </c>
      <c r="N242" s="16" t="s">
        <v>444</v>
      </c>
      <c r="O242" s="16" t="s">
        <v>443</v>
      </c>
      <c r="P242" s="16" t="s">
        <v>187</v>
      </c>
      <c r="Q242" s="16" t="s">
        <v>10</v>
      </c>
    </row>
    <row r="243" spans="1:17" s="17" customFormat="1" ht="27.75" customHeight="1" x14ac:dyDescent="0.25">
      <c r="A243" s="16">
        <v>236</v>
      </c>
      <c r="B243" s="16" t="s">
        <v>1279</v>
      </c>
      <c r="C243" s="38" t="s">
        <v>2190</v>
      </c>
      <c r="D243" s="16" t="s">
        <v>2402</v>
      </c>
      <c r="E243" s="31">
        <v>596</v>
      </c>
      <c r="F243" s="16">
        <f t="shared" si="1"/>
        <v>596</v>
      </c>
      <c r="G243" s="16" t="s">
        <v>242</v>
      </c>
      <c r="H243" s="26">
        <v>5.73</v>
      </c>
      <c r="I243" s="16">
        <v>16</v>
      </c>
      <c r="J243" s="26">
        <v>5.53</v>
      </c>
      <c r="K243" s="16">
        <v>28</v>
      </c>
      <c r="L243" s="21">
        <f>F243*H243</f>
        <v>3415.0800000000004</v>
      </c>
      <c r="M243" s="21">
        <f>F243*J243</f>
        <v>3295.88</v>
      </c>
      <c r="N243" s="16" t="s">
        <v>442</v>
      </c>
      <c r="O243" s="16" t="s">
        <v>443</v>
      </c>
      <c r="P243" s="16" t="s">
        <v>187</v>
      </c>
      <c r="Q243" s="16" t="s">
        <v>10</v>
      </c>
    </row>
    <row r="244" spans="1:17" s="17" customFormat="1" ht="27.75" customHeight="1" x14ac:dyDescent="0.25">
      <c r="A244" s="16">
        <v>237</v>
      </c>
      <c r="B244" s="16" t="s">
        <v>1281</v>
      </c>
      <c r="C244" s="38" t="s">
        <v>2376</v>
      </c>
      <c r="D244" s="16" t="s">
        <v>2109</v>
      </c>
      <c r="E244" s="31">
        <v>786</v>
      </c>
      <c r="F244" s="16">
        <f t="shared" si="1"/>
        <v>786</v>
      </c>
      <c r="G244" s="16" t="s">
        <v>449</v>
      </c>
      <c r="H244" s="26">
        <v>4.4000000000000004</v>
      </c>
      <c r="I244" s="16">
        <v>15</v>
      </c>
      <c r="J244" s="26">
        <v>0</v>
      </c>
      <c r="K244" s="16">
        <v>0</v>
      </c>
      <c r="L244" s="21">
        <f>F244*H244</f>
        <v>3458.4</v>
      </c>
      <c r="M244" s="21">
        <f>F244*J244</f>
        <v>0</v>
      </c>
      <c r="N244" s="16" t="s">
        <v>448</v>
      </c>
      <c r="O244" s="16" t="s">
        <v>174</v>
      </c>
      <c r="P244" s="16" t="s">
        <v>169</v>
      </c>
      <c r="Q244" s="16" t="s">
        <v>10</v>
      </c>
    </row>
    <row r="245" spans="1:17" s="17" customFormat="1" ht="27.75" customHeight="1" x14ac:dyDescent="0.25">
      <c r="A245" s="16">
        <v>238</v>
      </c>
      <c r="B245" s="16" t="s">
        <v>1282</v>
      </c>
      <c r="C245" s="38" t="s">
        <v>2160</v>
      </c>
      <c r="D245" s="16" t="s">
        <v>2404</v>
      </c>
      <c r="E245" s="31">
        <v>4435</v>
      </c>
      <c r="F245" s="16">
        <f t="shared" si="1"/>
        <v>4435</v>
      </c>
      <c r="G245" s="16" t="s">
        <v>451</v>
      </c>
      <c r="H245" s="26">
        <v>3</v>
      </c>
      <c r="I245" s="16">
        <v>80</v>
      </c>
      <c r="J245" s="26">
        <v>0</v>
      </c>
      <c r="K245" s="16">
        <v>0</v>
      </c>
      <c r="L245" s="21">
        <f>F245*H245</f>
        <v>13305</v>
      </c>
      <c r="M245" s="21">
        <f>F245*J245</f>
        <v>0</v>
      </c>
      <c r="N245" s="16" t="s">
        <v>450</v>
      </c>
      <c r="O245" s="16" t="s">
        <v>2415</v>
      </c>
      <c r="P245" s="16" t="s">
        <v>205</v>
      </c>
      <c r="Q245" s="16" t="s">
        <v>206</v>
      </c>
    </row>
    <row r="246" spans="1:17" s="17" customFormat="1" ht="27.75" customHeight="1" x14ac:dyDescent="0.25">
      <c r="A246" s="16">
        <v>239</v>
      </c>
      <c r="B246" s="16" t="s">
        <v>1283</v>
      </c>
      <c r="C246" s="38" t="s">
        <v>2187</v>
      </c>
      <c r="D246" s="16" t="s">
        <v>2402</v>
      </c>
      <c r="E246" s="31">
        <v>4525</v>
      </c>
      <c r="F246" s="16">
        <f>E246/5</f>
        <v>905</v>
      </c>
      <c r="G246" s="16" t="s">
        <v>367</v>
      </c>
      <c r="H246" s="26">
        <v>10.6</v>
      </c>
      <c r="I246" s="16">
        <v>16</v>
      </c>
      <c r="J246" s="26">
        <v>10.24</v>
      </c>
      <c r="K246" s="16">
        <v>28</v>
      </c>
      <c r="L246" s="21">
        <f>F246*H246</f>
        <v>9593</v>
      </c>
      <c r="M246" s="21">
        <f>F246*J246</f>
        <v>9267.2000000000007</v>
      </c>
      <c r="N246" s="16" t="s">
        <v>452</v>
      </c>
      <c r="O246" s="16" t="s">
        <v>176</v>
      </c>
      <c r="P246" s="16" t="s">
        <v>169</v>
      </c>
      <c r="Q246" s="16" t="s">
        <v>10</v>
      </c>
    </row>
    <row r="247" spans="1:17" s="17" customFormat="1" ht="27.75" customHeight="1" x14ac:dyDescent="0.25">
      <c r="A247" s="16">
        <v>240</v>
      </c>
      <c r="B247" s="16" t="s">
        <v>1287</v>
      </c>
      <c r="C247" s="38" t="s">
        <v>2166</v>
      </c>
      <c r="D247" s="16" t="s">
        <v>2404</v>
      </c>
      <c r="E247" s="31">
        <v>664260</v>
      </c>
      <c r="F247" s="16">
        <f>E247/100</f>
        <v>6642.6</v>
      </c>
      <c r="G247" s="16" t="s">
        <v>204</v>
      </c>
      <c r="H247" s="26">
        <v>1.4</v>
      </c>
      <c r="I247" s="16">
        <v>80</v>
      </c>
      <c r="J247" s="26">
        <v>0</v>
      </c>
      <c r="K247" s="16">
        <v>0</v>
      </c>
      <c r="L247" s="21">
        <f>F247*H247</f>
        <v>9299.64</v>
      </c>
      <c r="M247" s="21">
        <f>F247*J247</f>
        <v>0</v>
      </c>
      <c r="N247" s="16" t="s">
        <v>454</v>
      </c>
      <c r="O247" s="16" t="s">
        <v>2415</v>
      </c>
      <c r="P247" s="16" t="s">
        <v>205</v>
      </c>
      <c r="Q247" s="16" t="s">
        <v>206</v>
      </c>
    </row>
    <row r="248" spans="1:17" s="17" customFormat="1" ht="27.75" customHeight="1" x14ac:dyDescent="0.25">
      <c r="A248" s="16">
        <v>241</v>
      </c>
      <c r="B248" s="16" t="s">
        <v>1284</v>
      </c>
      <c r="C248" s="38" t="s">
        <v>1285</v>
      </c>
      <c r="D248" s="16" t="s">
        <v>2388</v>
      </c>
      <c r="E248" s="31">
        <v>1658</v>
      </c>
      <c r="F248" s="16">
        <f>E248</f>
        <v>1658</v>
      </c>
      <c r="G248" s="16" t="s">
        <v>428</v>
      </c>
      <c r="H248" s="26">
        <v>0</v>
      </c>
      <c r="I248" s="16">
        <v>0</v>
      </c>
      <c r="J248" s="26">
        <v>26</v>
      </c>
      <c r="K248" s="16">
        <v>14</v>
      </c>
      <c r="L248" s="21">
        <f>F248*H248</f>
        <v>0</v>
      </c>
      <c r="M248" s="21">
        <f>F248*J248</f>
        <v>43108</v>
      </c>
      <c r="N248" s="16" t="s">
        <v>10</v>
      </c>
      <c r="O248" s="16" t="s">
        <v>305</v>
      </c>
      <c r="P248" s="16" t="s">
        <v>215</v>
      </c>
      <c r="Q248" s="16" t="s">
        <v>453</v>
      </c>
    </row>
    <row r="249" spans="1:17" s="17" customFormat="1" ht="27.75" customHeight="1" x14ac:dyDescent="0.25">
      <c r="A249" s="16">
        <v>242</v>
      </c>
      <c r="B249" s="16" t="s">
        <v>1286</v>
      </c>
      <c r="C249" s="38" t="s">
        <v>1288</v>
      </c>
      <c r="D249" s="16" t="s">
        <v>2394</v>
      </c>
      <c r="E249" s="31">
        <v>32375</v>
      </c>
      <c r="F249" s="16">
        <f>E249/1000</f>
        <v>32.375</v>
      </c>
      <c r="G249" s="16" t="s">
        <v>243</v>
      </c>
      <c r="H249" s="26">
        <v>14.71</v>
      </c>
      <c r="I249" s="16">
        <v>14</v>
      </c>
      <c r="J249" s="26">
        <v>0</v>
      </c>
      <c r="K249" s="16">
        <v>0</v>
      </c>
      <c r="L249" s="21">
        <f>F249*H249</f>
        <v>476.23625000000004</v>
      </c>
      <c r="M249" s="21">
        <f>F249*J249</f>
        <v>0</v>
      </c>
      <c r="N249" s="16" t="s">
        <v>10</v>
      </c>
      <c r="O249" s="16" t="s">
        <v>192</v>
      </c>
      <c r="P249" s="16" t="s">
        <v>169</v>
      </c>
      <c r="Q249" s="16" t="s">
        <v>10</v>
      </c>
    </row>
    <row r="250" spans="1:17" s="17" customFormat="1" ht="27.75" customHeight="1" x14ac:dyDescent="0.25">
      <c r="A250" s="16">
        <v>243</v>
      </c>
      <c r="B250" s="16" t="s">
        <v>1289</v>
      </c>
      <c r="C250" s="38" t="s">
        <v>1290</v>
      </c>
      <c r="D250" s="16" t="s">
        <v>2402</v>
      </c>
      <c r="E250" s="31">
        <v>6570</v>
      </c>
      <c r="F250" s="16">
        <f>E250</f>
        <v>6570</v>
      </c>
      <c r="G250" s="16" t="s">
        <v>456</v>
      </c>
      <c r="H250" s="26">
        <v>1.1000000000000001</v>
      </c>
      <c r="I250" s="16">
        <v>16</v>
      </c>
      <c r="J250" s="26">
        <v>1.06</v>
      </c>
      <c r="K250" s="16">
        <v>28</v>
      </c>
      <c r="L250" s="21">
        <f>F250*H250</f>
        <v>7227.0000000000009</v>
      </c>
      <c r="M250" s="21">
        <f>F250*J250</f>
        <v>6964.2000000000007</v>
      </c>
      <c r="N250" s="16" t="s">
        <v>455</v>
      </c>
      <c r="O250" s="16" t="s">
        <v>443</v>
      </c>
      <c r="P250" s="16" t="s">
        <v>187</v>
      </c>
      <c r="Q250" s="16" t="s">
        <v>10</v>
      </c>
    </row>
    <row r="251" spans="1:17" s="17" customFormat="1" ht="27.75" customHeight="1" x14ac:dyDescent="0.25">
      <c r="A251" s="16">
        <v>244</v>
      </c>
      <c r="B251" s="16" t="s">
        <v>1433</v>
      </c>
      <c r="C251" s="38" t="s">
        <v>1434</v>
      </c>
      <c r="D251" s="16" t="s">
        <v>2402</v>
      </c>
      <c r="E251" s="31">
        <v>13300</v>
      </c>
      <c r="F251" s="16">
        <f>E251/20</f>
        <v>665</v>
      </c>
      <c r="G251" s="16" t="s">
        <v>525</v>
      </c>
      <c r="H251" s="26">
        <v>5.6</v>
      </c>
      <c r="I251" s="16">
        <v>16</v>
      </c>
      <c r="J251" s="26">
        <v>5.4</v>
      </c>
      <c r="K251" s="16">
        <v>28</v>
      </c>
      <c r="L251" s="21">
        <f>F251*H251</f>
        <v>3723.9999999999995</v>
      </c>
      <c r="M251" s="21">
        <f>F251*J251</f>
        <v>3591.0000000000005</v>
      </c>
      <c r="N251" s="16" t="s">
        <v>10</v>
      </c>
      <c r="O251" s="16" t="s">
        <v>365</v>
      </c>
      <c r="P251" s="16" t="s">
        <v>182</v>
      </c>
      <c r="Q251" s="16" t="s">
        <v>526</v>
      </c>
    </row>
    <row r="252" spans="1:17" s="17" customFormat="1" ht="27.75" customHeight="1" x14ac:dyDescent="0.25">
      <c r="A252" s="16">
        <v>245</v>
      </c>
      <c r="B252" s="16" t="s">
        <v>1435</v>
      </c>
      <c r="C252" s="38" t="s">
        <v>1436</v>
      </c>
      <c r="D252" s="16" t="s">
        <v>2404</v>
      </c>
      <c r="E252" s="31">
        <v>299450</v>
      </c>
      <c r="F252" s="16">
        <f>E252/1000</f>
        <v>299.45</v>
      </c>
      <c r="G252" s="16" t="s">
        <v>232</v>
      </c>
      <c r="H252" s="26">
        <v>45</v>
      </c>
      <c r="I252" s="16">
        <v>80</v>
      </c>
      <c r="J252" s="26">
        <v>0</v>
      </c>
      <c r="K252" s="16">
        <v>0</v>
      </c>
      <c r="L252" s="21">
        <f>F252*H252</f>
        <v>13475.25</v>
      </c>
      <c r="M252" s="21">
        <f>F252*J252</f>
        <v>0</v>
      </c>
      <c r="N252" s="16" t="s">
        <v>527</v>
      </c>
      <c r="O252" s="16" t="s">
        <v>2415</v>
      </c>
      <c r="P252" s="16" t="s">
        <v>205</v>
      </c>
      <c r="Q252" s="16" t="s">
        <v>206</v>
      </c>
    </row>
    <row r="253" spans="1:17" s="17" customFormat="1" ht="27.75" customHeight="1" x14ac:dyDescent="0.25">
      <c r="A253" s="16">
        <v>246</v>
      </c>
      <c r="B253" s="16" t="s">
        <v>1291</v>
      </c>
      <c r="C253" s="38" t="s">
        <v>1292</v>
      </c>
      <c r="D253" s="16" t="s">
        <v>2397</v>
      </c>
      <c r="E253" s="31">
        <v>276900</v>
      </c>
      <c r="F253" s="16">
        <f>E253/100</f>
        <v>2769</v>
      </c>
      <c r="G253" s="16" t="s">
        <v>202</v>
      </c>
      <c r="H253" s="26">
        <v>3.9</v>
      </c>
      <c r="I253" s="16">
        <v>21</v>
      </c>
      <c r="J253" s="26">
        <v>0</v>
      </c>
      <c r="K253" s="16">
        <v>0</v>
      </c>
      <c r="L253" s="21">
        <f>F253*H253</f>
        <v>10799.1</v>
      </c>
      <c r="M253" s="21">
        <f>F253*J253</f>
        <v>0</v>
      </c>
      <c r="N253" s="16" t="s">
        <v>10</v>
      </c>
      <c r="O253" s="16" t="s">
        <v>257</v>
      </c>
      <c r="P253" s="16" t="s">
        <v>169</v>
      </c>
      <c r="Q253" s="16" t="s">
        <v>10</v>
      </c>
    </row>
    <row r="254" spans="1:17" s="17" customFormat="1" ht="27.75" customHeight="1" x14ac:dyDescent="0.25">
      <c r="A254" s="16">
        <v>247</v>
      </c>
      <c r="B254" s="16" t="s">
        <v>1296</v>
      </c>
      <c r="C254" s="38" t="s">
        <v>2358</v>
      </c>
      <c r="D254" s="16" t="s">
        <v>2391</v>
      </c>
      <c r="E254" s="31">
        <v>15640</v>
      </c>
      <c r="F254" s="16">
        <f>E254/100</f>
        <v>156.4</v>
      </c>
      <c r="G254" s="16" t="s">
        <v>202</v>
      </c>
      <c r="H254" s="26">
        <v>9</v>
      </c>
      <c r="I254" s="16">
        <v>15</v>
      </c>
      <c r="J254" s="26">
        <v>0</v>
      </c>
      <c r="K254" s="16">
        <v>0</v>
      </c>
      <c r="L254" s="21">
        <f>F254*H254</f>
        <v>1407.6000000000001</v>
      </c>
      <c r="M254" s="21">
        <f>F254*J254</f>
        <v>0</v>
      </c>
      <c r="N254" s="16" t="s">
        <v>262</v>
      </c>
      <c r="O254" s="16" t="s">
        <v>290</v>
      </c>
      <c r="P254" s="16" t="s">
        <v>215</v>
      </c>
      <c r="Q254" s="16" t="s">
        <v>10</v>
      </c>
    </row>
    <row r="255" spans="1:17" s="17" customFormat="1" ht="27.75" customHeight="1" x14ac:dyDescent="0.25">
      <c r="A255" s="16">
        <v>248</v>
      </c>
      <c r="B255" s="16" t="s">
        <v>1294</v>
      </c>
      <c r="C255" s="38" t="s">
        <v>1295</v>
      </c>
      <c r="D255" s="16" t="s">
        <v>2402</v>
      </c>
      <c r="E255" s="31">
        <v>17800</v>
      </c>
      <c r="F255" s="16">
        <f>E255/100</f>
        <v>178</v>
      </c>
      <c r="G255" s="16" t="s">
        <v>202</v>
      </c>
      <c r="H255" s="26">
        <v>15.6</v>
      </c>
      <c r="I255" s="16">
        <v>16</v>
      </c>
      <c r="J255" s="26">
        <v>15.08</v>
      </c>
      <c r="K255" s="16">
        <v>28</v>
      </c>
      <c r="L255" s="21">
        <f>F255*H255</f>
        <v>2776.7999999999997</v>
      </c>
      <c r="M255" s="21">
        <f>F255*J255</f>
        <v>2684.2400000000002</v>
      </c>
      <c r="N255" s="16" t="s">
        <v>460</v>
      </c>
      <c r="O255" s="16" t="s">
        <v>220</v>
      </c>
      <c r="P255" s="16" t="s">
        <v>297</v>
      </c>
      <c r="Q255" s="16" t="s">
        <v>10</v>
      </c>
    </row>
    <row r="256" spans="1:17" s="17" customFormat="1" ht="27.75" customHeight="1" x14ac:dyDescent="0.25">
      <c r="A256" s="16">
        <v>249</v>
      </c>
      <c r="B256" s="16" t="s">
        <v>1297</v>
      </c>
      <c r="C256" s="38" t="s">
        <v>1298</v>
      </c>
      <c r="D256" s="16" t="s">
        <v>2393</v>
      </c>
      <c r="E256" s="31">
        <v>2555</v>
      </c>
      <c r="F256" s="16">
        <f>E256/10</f>
        <v>255.5</v>
      </c>
      <c r="G256" s="16" t="s">
        <v>345</v>
      </c>
      <c r="H256" s="26">
        <v>21.75</v>
      </c>
      <c r="I256" s="16">
        <v>7</v>
      </c>
      <c r="J256" s="26">
        <v>21</v>
      </c>
      <c r="K256" s="16">
        <v>21</v>
      </c>
      <c r="L256" s="21">
        <f>F256*H256</f>
        <v>5557.125</v>
      </c>
      <c r="M256" s="21">
        <f>F256*J256</f>
        <v>5365.5</v>
      </c>
      <c r="N256" s="16" t="s">
        <v>10</v>
      </c>
      <c r="O256" s="16" t="s">
        <v>268</v>
      </c>
      <c r="P256" s="16" t="s">
        <v>215</v>
      </c>
      <c r="Q256" s="16" t="s">
        <v>183</v>
      </c>
    </row>
    <row r="257" spans="1:17" s="17" customFormat="1" ht="27.75" customHeight="1" x14ac:dyDescent="0.25">
      <c r="A257" s="16">
        <v>250</v>
      </c>
      <c r="B257" s="16" t="s">
        <v>1293</v>
      </c>
      <c r="C257" s="38" t="s">
        <v>2242</v>
      </c>
      <c r="D257" s="16" t="s">
        <v>2402</v>
      </c>
      <c r="E257" s="31">
        <v>727460</v>
      </c>
      <c r="F257" s="16">
        <f>E257/1000</f>
        <v>727.46</v>
      </c>
      <c r="G257" s="16" t="s">
        <v>457</v>
      </c>
      <c r="H257" s="26">
        <v>8.9</v>
      </c>
      <c r="I257" s="16">
        <v>16</v>
      </c>
      <c r="J257" s="26">
        <v>8.3000000000000007</v>
      </c>
      <c r="K257" s="16">
        <v>28</v>
      </c>
      <c r="L257" s="21">
        <f>F257*H257</f>
        <v>6474.3940000000002</v>
      </c>
      <c r="M257" s="21">
        <f>F257*J257</f>
        <v>6037.9180000000006</v>
      </c>
      <c r="N257" s="16" t="s">
        <v>10</v>
      </c>
      <c r="O257" s="16" t="s">
        <v>458</v>
      </c>
      <c r="P257" s="16" t="s">
        <v>241</v>
      </c>
      <c r="Q257" s="16" t="s">
        <v>10</v>
      </c>
    </row>
    <row r="258" spans="1:17" s="17" customFormat="1" ht="27.75" customHeight="1" x14ac:dyDescent="0.25">
      <c r="A258" s="16">
        <v>251</v>
      </c>
      <c r="B258" s="16" t="s">
        <v>1302</v>
      </c>
      <c r="C258" s="38" t="s">
        <v>1303</v>
      </c>
      <c r="D258" s="16" t="s">
        <v>2395</v>
      </c>
      <c r="E258" s="31">
        <v>786</v>
      </c>
      <c r="F258" s="16">
        <f>E258</f>
        <v>786</v>
      </c>
      <c r="G258" s="16" t="s">
        <v>242</v>
      </c>
      <c r="H258" s="26">
        <v>5.45</v>
      </c>
      <c r="I258" s="16">
        <v>7</v>
      </c>
      <c r="J258" s="26">
        <v>5.8</v>
      </c>
      <c r="K258" s="16">
        <v>0</v>
      </c>
      <c r="L258" s="21">
        <f>F258*H258</f>
        <v>4283.7</v>
      </c>
      <c r="M258" s="21">
        <f>F258*J258</f>
        <v>4558.8</v>
      </c>
      <c r="N258" s="16" t="s">
        <v>10</v>
      </c>
      <c r="O258" s="16" t="s">
        <v>263</v>
      </c>
      <c r="P258" s="16" t="s">
        <v>187</v>
      </c>
      <c r="Q258" s="16" t="s">
        <v>10</v>
      </c>
    </row>
    <row r="259" spans="1:17" s="17" customFormat="1" ht="27.75" customHeight="1" x14ac:dyDescent="0.25">
      <c r="A259" s="16">
        <v>252</v>
      </c>
      <c r="B259" s="16" t="s">
        <v>1300</v>
      </c>
      <c r="C259" s="38" t="s">
        <v>1301</v>
      </c>
      <c r="D259" s="16" t="s">
        <v>2394</v>
      </c>
      <c r="E259" s="31">
        <v>136400</v>
      </c>
      <c r="F259" s="16">
        <f>E259/100</f>
        <v>1364</v>
      </c>
      <c r="G259" s="16" t="s">
        <v>202</v>
      </c>
      <c r="H259" s="26">
        <v>13</v>
      </c>
      <c r="I259" s="16">
        <v>14</v>
      </c>
      <c r="J259" s="26">
        <v>0</v>
      </c>
      <c r="K259" s="16">
        <v>0</v>
      </c>
      <c r="L259" s="21">
        <f>F259*H259</f>
        <v>17732</v>
      </c>
      <c r="M259" s="21">
        <f>F259*J259</f>
        <v>0</v>
      </c>
      <c r="N259" s="16" t="s">
        <v>10</v>
      </c>
      <c r="O259" s="16" t="s">
        <v>192</v>
      </c>
      <c r="P259" s="16" t="s">
        <v>169</v>
      </c>
      <c r="Q259" s="16" t="s">
        <v>10</v>
      </c>
    </row>
    <row r="260" spans="1:17" s="17" customFormat="1" ht="27.75" customHeight="1" x14ac:dyDescent="0.25">
      <c r="A260" s="16">
        <v>253</v>
      </c>
      <c r="B260" s="16" t="s">
        <v>1306</v>
      </c>
      <c r="C260" s="38" t="s">
        <v>2379</v>
      </c>
      <c r="D260" s="16" t="s">
        <v>2109</v>
      </c>
      <c r="E260" s="31">
        <v>3540</v>
      </c>
      <c r="F260" s="16">
        <f>E260</f>
        <v>3540</v>
      </c>
      <c r="G260" s="16" t="s">
        <v>465</v>
      </c>
      <c r="H260" s="26">
        <v>2</v>
      </c>
      <c r="I260" s="16">
        <v>15</v>
      </c>
      <c r="J260" s="26">
        <v>0</v>
      </c>
      <c r="K260" s="16">
        <v>0</v>
      </c>
      <c r="L260" s="21">
        <f>F260*H260</f>
        <v>7080</v>
      </c>
      <c r="M260" s="21">
        <f>F260*J260</f>
        <v>0</v>
      </c>
      <c r="N260" s="16" t="s">
        <v>464</v>
      </c>
      <c r="O260" s="16" t="s">
        <v>466</v>
      </c>
      <c r="P260" s="16" t="s">
        <v>169</v>
      </c>
      <c r="Q260" s="16" t="s">
        <v>10</v>
      </c>
    </row>
    <row r="261" spans="1:17" s="17" customFormat="1" ht="27.75" customHeight="1" x14ac:dyDescent="0.25">
      <c r="A261" s="16">
        <v>254</v>
      </c>
      <c r="B261" s="16" t="s">
        <v>1299</v>
      </c>
      <c r="C261" s="38" t="s">
        <v>2199</v>
      </c>
      <c r="D261" s="16" t="s">
        <v>2402</v>
      </c>
      <c r="E261" s="31">
        <v>105275</v>
      </c>
      <c r="F261" s="16">
        <f>E261/50</f>
        <v>2105.5</v>
      </c>
      <c r="G261" s="16" t="s">
        <v>308</v>
      </c>
      <c r="H261" s="26">
        <v>4.13</v>
      </c>
      <c r="I261" s="16">
        <v>16</v>
      </c>
      <c r="J261" s="26">
        <v>3.98</v>
      </c>
      <c r="K261" s="16">
        <v>28</v>
      </c>
      <c r="L261" s="21">
        <f>F261*H261</f>
        <v>8695.7150000000001</v>
      </c>
      <c r="M261" s="21">
        <f>F261*J261</f>
        <v>8379.89</v>
      </c>
      <c r="N261" s="16" t="s">
        <v>463</v>
      </c>
      <c r="O261" s="16" t="s">
        <v>194</v>
      </c>
      <c r="P261" s="16" t="s">
        <v>195</v>
      </c>
      <c r="Q261" s="16" t="s">
        <v>10</v>
      </c>
    </row>
    <row r="262" spans="1:17" s="17" customFormat="1" ht="27.75" customHeight="1" x14ac:dyDescent="0.25">
      <c r="A262" s="16">
        <v>255</v>
      </c>
      <c r="B262" s="16" t="s">
        <v>1304</v>
      </c>
      <c r="C262" s="38" t="s">
        <v>1305</v>
      </c>
      <c r="D262" s="16" t="s">
        <v>2402</v>
      </c>
      <c r="E262" s="31">
        <v>52200</v>
      </c>
      <c r="F262" s="16">
        <f>E262/50</f>
        <v>1044</v>
      </c>
      <c r="G262" s="16" t="s">
        <v>308</v>
      </c>
      <c r="H262" s="26">
        <v>5.59</v>
      </c>
      <c r="I262" s="16">
        <v>16</v>
      </c>
      <c r="J262" s="26">
        <v>5.38</v>
      </c>
      <c r="K262" s="16">
        <v>28</v>
      </c>
      <c r="L262" s="21">
        <f>F262*H262</f>
        <v>5835.96</v>
      </c>
      <c r="M262" s="21">
        <f>F262*J262</f>
        <v>5616.72</v>
      </c>
      <c r="N262" s="16" t="s">
        <v>461</v>
      </c>
      <c r="O262" s="16" t="s">
        <v>462</v>
      </c>
      <c r="P262" s="16" t="s">
        <v>179</v>
      </c>
      <c r="Q262" s="16" t="s">
        <v>10</v>
      </c>
    </row>
    <row r="263" spans="1:17" s="17" customFormat="1" ht="27.75" customHeight="1" x14ac:dyDescent="0.25">
      <c r="A263" s="16">
        <v>256</v>
      </c>
      <c r="B263" s="16" t="s">
        <v>1307</v>
      </c>
      <c r="C263" s="38" t="s">
        <v>1308</v>
      </c>
      <c r="D263" s="16" t="s">
        <v>2402</v>
      </c>
      <c r="E263" s="31">
        <v>4620</v>
      </c>
      <c r="F263" s="16">
        <f>E263</f>
        <v>4620</v>
      </c>
      <c r="G263" s="16" t="s">
        <v>468</v>
      </c>
      <c r="H263" s="26">
        <v>0.49</v>
      </c>
      <c r="I263" s="16">
        <v>16</v>
      </c>
      <c r="J263" s="26">
        <v>0.47</v>
      </c>
      <c r="K263" s="16">
        <v>28</v>
      </c>
      <c r="L263" s="21">
        <f>F263*H263</f>
        <v>2263.8000000000002</v>
      </c>
      <c r="M263" s="21">
        <f>F263*J263</f>
        <v>2171.4</v>
      </c>
      <c r="N263" s="16" t="s">
        <v>467</v>
      </c>
      <c r="O263" s="16" t="s">
        <v>178</v>
      </c>
      <c r="P263" s="16" t="s">
        <v>179</v>
      </c>
      <c r="Q263" s="16" t="s">
        <v>10</v>
      </c>
    </row>
    <row r="264" spans="1:17" s="17" customFormat="1" ht="27.75" customHeight="1" x14ac:dyDescent="0.25">
      <c r="A264" s="16">
        <v>257</v>
      </c>
      <c r="B264" s="16" t="s">
        <v>1309</v>
      </c>
      <c r="C264" s="38" t="s">
        <v>1310</v>
      </c>
      <c r="D264" s="16" t="s">
        <v>2402</v>
      </c>
      <c r="E264" s="31">
        <v>4340</v>
      </c>
      <c r="F264" s="16">
        <f>E264</f>
        <v>4340</v>
      </c>
      <c r="G264" s="16" t="s">
        <v>468</v>
      </c>
      <c r="H264" s="26">
        <v>0.89</v>
      </c>
      <c r="I264" s="16">
        <v>16</v>
      </c>
      <c r="J264" s="26">
        <v>0.86</v>
      </c>
      <c r="K264" s="16">
        <v>28</v>
      </c>
      <c r="L264" s="21">
        <f>F264*H264</f>
        <v>3862.6</v>
      </c>
      <c r="M264" s="21">
        <f>F264*J264</f>
        <v>3732.4</v>
      </c>
      <c r="N264" s="16" t="s">
        <v>467</v>
      </c>
      <c r="O264" s="16" t="s">
        <v>178</v>
      </c>
      <c r="P264" s="16" t="s">
        <v>179</v>
      </c>
      <c r="Q264" s="16" t="s">
        <v>10</v>
      </c>
    </row>
    <row r="265" spans="1:17" s="17" customFormat="1" ht="27.75" customHeight="1" x14ac:dyDescent="0.25">
      <c r="A265" s="16">
        <v>258</v>
      </c>
      <c r="B265" s="16" t="s">
        <v>1311</v>
      </c>
      <c r="C265" s="38" t="s">
        <v>1312</v>
      </c>
      <c r="D265" s="16" t="s">
        <v>2402</v>
      </c>
      <c r="E265" s="31">
        <v>1425</v>
      </c>
      <c r="F265" s="16">
        <f>E265</f>
        <v>1425</v>
      </c>
      <c r="G265" s="16" t="s">
        <v>337</v>
      </c>
      <c r="H265" s="26">
        <v>0.91</v>
      </c>
      <c r="I265" s="16">
        <v>16</v>
      </c>
      <c r="J265" s="26">
        <v>0.89</v>
      </c>
      <c r="K265" s="16">
        <v>28</v>
      </c>
      <c r="L265" s="21">
        <f>F265*H265</f>
        <v>1296.75</v>
      </c>
      <c r="M265" s="21">
        <f>F265*J265</f>
        <v>1268.25</v>
      </c>
      <c r="N265" s="16" t="s">
        <v>467</v>
      </c>
      <c r="O265" s="16" t="s">
        <v>178</v>
      </c>
      <c r="P265" s="16" t="s">
        <v>179</v>
      </c>
      <c r="Q265" s="16" t="s">
        <v>10</v>
      </c>
    </row>
    <row r="266" spans="1:17" s="17" customFormat="1" ht="27.75" customHeight="1" x14ac:dyDescent="0.25">
      <c r="A266" s="16">
        <v>259</v>
      </c>
      <c r="B266" s="16" t="s">
        <v>1313</v>
      </c>
      <c r="C266" s="38" t="s">
        <v>2243</v>
      </c>
      <c r="D266" s="16" t="s">
        <v>2402</v>
      </c>
      <c r="E266" s="31">
        <v>118200</v>
      </c>
      <c r="F266" s="16">
        <f>E266/50</f>
        <v>2364</v>
      </c>
      <c r="G266" s="16" t="s">
        <v>471</v>
      </c>
      <c r="H266" s="26">
        <v>18.649999999999999</v>
      </c>
      <c r="I266" s="16">
        <v>16</v>
      </c>
      <c r="J266" s="26">
        <v>18.02</v>
      </c>
      <c r="K266" s="16">
        <v>28</v>
      </c>
      <c r="L266" s="21">
        <f>F266*H266</f>
        <v>44088.6</v>
      </c>
      <c r="M266" s="21">
        <f>F266*J266</f>
        <v>42599.28</v>
      </c>
      <c r="N266" s="16" t="s">
        <v>470</v>
      </c>
      <c r="O266" s="16" t="s">
        <v>472</v>
      </c>
      <c r="P266" s="16" t="s">
        <v>326</v>
      </c>
      <c r="Q266" s="16" t="s">
        <v>10</v>
      </c>
    </row>
    <row r="267" spans="1:17" s="17" customFormat="1" ht="27.75" customHeight="1" x14ac:dyDescent="0.25">
      <c r="A267" s="16">
        <v>260</v>
      </c>
      <c r="B267" s="16" t="s">
        <v>1314</v>
      </c>
      <c r="C267" s="38" t="s">
        <v>2341</v>
      </c>
      <c r="D267" s="16" t="s">
        <v>2393</v>
      </c>
      <c r="E267" s="31">
        <v>1325</v>
      </c>
      <c r="F267" s="16">
        <f>E267/25</f>
        <v>53</v>
      </c>
      <c r="G267" s="16" t="s">
        <v>473</v>
      </c>
      <c r="H267" s="26">
        <v>79.75</v>
      </c>
      <c r="I267" s="16">
        <v>7</v>
      </c>
      <c r="J267" s="26">
        <v>74.25</v>
      </c>
      <c r="K267" s="16">
        <v>21</v>
      </c>
      <c r="L267" s="21">
        <f>F267*H267</f>
        <v>4226.75</v>
      </c>
      <c r="M267" s="21">
        <f>F267*J267</f>
        <v>3935.25</v>
      </c>
      <c r="N267" s="16" t="s">
        <v>10</v>
      </c>
      <c r="O267" s="16" t="s">
        <v>268</v>
      </c>
      <c r="P267" s="16" t="s">
        <v>215</v>
      </c>
      <c r="Q267" s="16" t="s">
        <v>10</v>
      </c>
    </row>
    <row r="268" spans="1:17" s="17" customFormat="1" ht="27.75" customHeight="1" x14ac:dyDescent="0.25">
      <c r="A268" s="16">
        <v>261</v>
      </c>
      <c r="B268" s="16" t="s">
        <v>1315</v>
      </c>
      <c r="C268" s="38" t="s">
        <v>1316</v>
      </c>
      <c r="D268" s="16" t="s">
        <v>2398</v>
      </c>
      <c r="E268" s="31">
        <v>119000</v>
      </c>
      <c r="F268" s="16">
        <f>E268/28</f>
        <v>4250</v>
      </c>
      <c r="G268" s="16" t="s">
        <v>276</v>
      </c>
      <c r="H268" s="26">
        <v>2.8</v>
      </c>
      <c r="I268" s="16">
        <v>5</v>
      </c>
      <c r="J268" s="26">
        <v>2.8</v>
      </c>
      <c r="K268" s="16">
        <v>35</v>
      </c>
      <c r="L268" s="21">
        <f>F268*H268</f>
        <v>11900</v>
      </c>
      <c r="M268" s="21">
        <f>F268*J268</f>
        <v>11900</v>
      </c>
      <c r="N268" s="16" t="s">
        <v>262</v>
      </c>
      <c r="O268" s="16" t="s">
        <v>208</v>
      </c>
      <c r="P268" s="16" t="s">
        <v>187</v>
      </c>
      <c r="Q268" s="16" t="s">
        <v>261</v>
      </c>
    </row>
    <row r="269" spans="1:17" s="17" customFormat="1" ht="27.75" customHeight="1" x14ac:dyDescent="0.25">
      <c r="A269" s="16">
        <v>262</v>
      </c>
      <c r="B269" s="16" t="s">
        <v>1317</v>
      </c>
      <c r="C269" s="38" t="s">
        <v>2385</v>
      </c>
      <c r="D269" s="16" t="s">
        <v>1224</v>
      </c>
      <c r="E269" s="31">
        <v>4036064</v>
      </c>
      <c r="F269" s="16">
        <f>E269/28</f>
        <v>144145.14285714287</v>
      </c>
      <c r="G269" s="16" t="s">
        <v>276</v>
      </c>
      <c r="H269" s="26">
        <v>1.63</v>
      </c>
      <c r="I269" s="16">
        <v>16</v>
      </c>
      <c r="J269" s="26">
        <v>1.57</v>
      </c>
      <c r="K269" s="16">
        <v>28</v>
      </c>
      <c r="L269" s="21">
        <f>F269*H269</f>
        <v>234956.58285714287</v>
      </c>
      <c r="M269" s="21">
        <f>F269*J269</f>
        <v>226307.87428571432</v>
      </c>
      <c r="N269" s="16"/>
      <c r="O269" s="16" t="s">
        <v>290</v>
      </c>
      <c r="P269" s="16" t="s">
        <v>187</v>
      </c>
      <c r="Q269" s="16" t="s">
        <v>261</v>
      </c>
    </row>
    <row r="270" spans="1:17" s="17" customFormat="1" ht="27.75" customHeight="1" x14ac:dyDescent="0.25">
      <c r="A270" s="16">
        <v>263</v>
      </c>
      <c r="B270" s="16" t="s">
        <v>1321</v>
      </c>
      <c r="C270" s="38" t="s">
        <v>2244</v>
      </c>
      <c r="D270" s="16" t="s">
        <v>2402</v>
      </c>
      <c r="E270" s="31">
        <v>2649760</v>
      </c>
      <c r="F270" s="16">
        <f>E270/28</f>
        <v>94634.28571428571</v>
      </c>
      <c r="G270" s="16" t="s">
        <v>246</v>
      </c>
      <c r="H270" s="26">
        <v>2.12</v>
      </c>
      <c r="I270" s="16">
        <v>16</v>
      </c>
      <c r="J270" s="26">
        <v>2.0499999999999998</v>
      </c>
      <c r="K270" s="16">
        <v>28</v>
      </c>
      <c r="L270" s="21">
        <f>F270*H270</f>
        <v>200624.6857142857</v>
      </c>
      <c r="M270" s="21">
        <f>F270*J270</f>
        <v>194000.28571428568</v>
      </c>
      <c r="N270" s="16" t="s">
        <v>10</v>
      </c>
      <c r="O270" s="16" t="s">
        <v>290</v>
      </c>
      <c r="P270" s="16" t="s">
        <v>187</v>
      </c>
      <c r="Q270" s="16" t="s">
        <v>10</v>
      </c>
    </row>
    <row r="271" spans="1:17" s="17" customFormat="1" ht="27.75" customHeight="1" x14ac:dyDescent="0.25">
      <c r="A271" s="16">
        <v>264</v>
      </c>
      <c r="B271" s="16" t="s">
        <v>1320</v>
      </c>
      <c r="C271" s="38" t="s">
        <v>2245</v>
      </c>
      <c r="D271" s="16" t="s">
        <v>2402</v>
      </c>
      <c r="E271" s="31">
        <v>1035680</v>
      </c>
      <c r="F271" s="16">
        <f>E271/28</f>
        <v>36988.571428571428</v>
      </c>
      <c r="G271" s="16" t="s">
        <v>246</v>
      </c>
      <c r="H271" s="26">
        <v>1.1599999999999999</v>
      </c>
      <c r="I271" s="16">
        <v>16</v>
      </c>
      <c r="J271" s="26">
        <v>1.1200000000000001</v>
      </c>
      <c r="K271" s="16">
        <v>28</v>
      </c>
      <c r="L271" s="21">
        <f>F271*H271</f>
        <v>42906.742857142854</v>
      </c>
      <c r="M271" s="21">
        <f>F271*J271</f>
        <v>41427.200000000004</v>
      </c>
      <c r="N271" s="16" t="s">
        <v>10</v>
      </c>
      <c r="O271" s="16" t="s">
        <v>290</v>
      </c>
      <c r="P271" s="16" t="s">
        <v>187</v>
      </c>
      <c r="Q271" s="16" t="s">
        <v>10</v>
      </c>
    </row>
    <row r="272" spans="1:17" s="17" customFormat="1" ht="27.75" customHeight="1" x14ac:dyDescent="0.25">
      <c r="A272" s="16">
        <v>265</v>
      </c>
      <c r="B272" s="16" t="s">
        <v>1318</v>
      </c>
      <c r="C272" s="38" t="s">
        <v>1319</v>
      </c>
      <c r="D272" s="16" t="s">
        <v>2404</v>
      </c>
      <c r="E272" s="31">
        <v>62100</v>
      </c>
      <c r="F272" s="16">
        <f>E272/100</f>
        <v>621</v>
      </c>
      <c r="G272" s="16" t="s">
        <v>204</v>
      </c>
      <c r="H272" s="26">
        <v>3.7</v>
      </c>
      <c r="I272" s="16">
        <v>80</v>
      </c>
      <c r="J272" s="26">
        <v>0</v>
      </c>
      <c r="K272" s="16">
        <v>0</v>
      </c>
      <c r="L272" s="21">
        <f>F272*H272</f>
        <v>2297.7000000000003</v>
      </c>
      <c r="M272" s="21">
        <f>F272*J272</f>
        <v>0</v>
      </c>
      <c r="N272" s="16" t="s">
        <v>476</v>
      </c>
      <c r="O272" s="16" t="s">
        <v>2415</v>
      </c>
      <c r="P272" s="16" t="s">
        <v>205</v>
      </c>
      <c r="Q272" s="16" t="s">
        <v>206</v>
      </c>
    </row>
    <row r="273" spans="1:17" s="17" customFormat="1" ht="27.75" customHeight="1" x14ac:dyDescent="0.25">
      <c r="A273" s="16">
        <v>266</v>
      </c>
      <c r="B273" s="16" t="s">
        <v>1322</v>
      </c>
      <c r="C273" s="38" t="s">
        <v>1323</v>
      </c>
      <c r="D273" s="16" t="s">
        <v>2402</v>
      </c>
      <c r="E273" s="31">
        <v>730</v>
      </c>
      <c r="F273" s="16">
        <f>E273</f>
        <v>730</v>
      </c>
      <c r="G273" s="16" t="s">
        <v>191</v>
      </c>
      <c r="H273" s="26">
        <v>0.98</v>
      </c>
      <c r="I273" s="16">
        <v>16</v>
      </c>
      <c r="J273" s="26">
        <v>0.94</v>
      </c>
      <c r="K273" s="16">
        <v>28</v>
      </c>
      <c r="L273" s="21">
        <f>F273*H273</f>
        <v>715.4</v>
      </c>
      <c r="M273" s="21">
        <f>F273*J273</f>
        <v>686.19999999999993</v>
      </c>
      <c r="N273" s="16" t="s">
        <v>477</v>
      </c>
      <c r="O273" s="16" t="s">
        <v>178</v>
      </c>
      <c r="P273" s="16" t="s">
        <v>179</v>
      </c>
      <c r="Q273" s="16" t="s">
        <v>10</v>
      </c>
    </row>
    <row r="274" spans="1:17" s="17" customFormat="1" ht="27.75" customHeight="1" x14ac:dyDescent="0.25">
      <c r="A274" s="16">
        <v>267</v>
      </c>
      <c r="B274" s="16" t="s">
        <v>1324</v>
      </c>
      <c r="C274" s="38" t="s">
        <v>1325</v>
      </c>
      <c r="D274" s="16" t="s">
        <v>2397</v>
      </c>
      <c r="E274" s="31">
        <v>138840</v>
      </c>
      <c r="F274" s="16">
        <f>E274/100</f>
        <v>1388.4</v>
      </c>
      <c r="G274" s="16" t="s">
        <v>204</v>
      </c>
      <c r="H274" s="26">
        <v>1.9</v>
      </c>
      <c r="I274" s="16">
        <v>30</v>
      </c>
      <c r="J274" s="26">
        <v>0</v>
      </c>
      <c r="K274" s="16">
        <v>0</v>
      </c>
      <c r="L274" s="21">
        <f>F274*H274</f>
        <v>2637.96</v>
      </c>
      <c r="M274" s="21">
        <f>F274*J274</f>
        <v>0</v>
      </c>
      <c r="N274" s="16" t="s">
        <v>10</v>
      </c>
      <c r="O274" s="16" t="s">
        <v>257</v>
      </c>
      <c r="P274" s="16" t="s">
        <v>169</v>
      </c>
      <c r="Q274" s="16" t="s">
        <v>478</v>
      </c>
    </row>
    <row r="275" spans="1:17" s="17" customFormat="1" ht="27.75" customHeight="1" x14ac:dyDescent="0.25">
      <c r="A275" s="16">
        <v>268</v>
      </c>
      <c r="B275" s="16" t="s">
        <v>1326</v>
      </c>
      <c r="C275" s="38" t="s">
        <v>1327</v>
      </c>
      <c r="D275" s="16" t="s">
        <v>2402</v>
      </c>
      <c r="E275" s="31">
        <v>296000</v>
      </c>
      <c r="F275" s="16">
        <f>E275/100</f>
        <v>2960</v>
      </c>
      <c r="G275" s="16" t="s">
        <v>204</v>
      </c>
      <c r="H275" s="26">
        <v>2.42</v>
      </c>
      <c r="I275" s="16">
        <v>16</v>
      </c>
      <c r="J275" s="26">
        <v>2.33</v>
      </c>
      <c r="K275" s="16">
        <v>28</v>
      </c>
      <c r="L275" s="21">
        <f>F275*H275</f>
        <v>7163.2</v>
      </c>
      <c r="M275" s="21">
        <f>F275*J275</f>
        <v>6896.8</v>
      </c>
      <c r="N275" s="16" t="s">
        <v>480</v>
      </c>
      <c r="O275" s="16" t="s">
        <v>265</v>
      </c>
      <c r="P275" s="16" t="s">
        <v>205</v>
      </c>
      <c r="Q275" s="16" t="s">
        <v>10</v>
      </c>
    </row>
    <row r="276" spans="1:17" s="17" customFormat="1" ht="27.75" customHeight="1" x14ac:dyDescent="0.25">
      <c r="A276" s="16">
        <v>269</v>
      </c>
      <c r="B276" s="16" t="s">
        <v>1328</v>
      </c>
      <c r="C276" s="38" t="s">
        <v>1329</v>
      </c>
      <c r="D276" s="16" t="s">
        <v>2401</v>
      </c>
      <c r="E276" s="31">
        <v>277000</v>
      </c>
      <c r="F276" s="16">
        <f>E276/500</f>
        <v>554</v>
      </c>
      <c r="G276" s="16" t="s">
        <v>331</v>
      </c>
      <c r="H276" s="26">
        <v>12.75</v>
      </c>
      <c r="I276" s="16">
        <v>28</v>
      </c>
      <c r="J276" s="26">
        <v>0</v>
      </c>
      <c r="K276" s="16">
        <v>0</v>
      </c>
      <c r="L276" s="21">
        <f>F276*H276</f>
        <v>7063.5</v>
      </c>
      <c r="M276" s="21">
        <f>F276*J276</f>
        <v>0</v>
      </c>
      <c r="N276" s="16" t="s">
        <v>481</v>
      </c>
      <c r="O276" s="16" t="s">
        <v>245</v>
      </c>
      <c r="P276" s="16" t="s">
        <v>169</v>
      </c>
      <c r="Q276" s="16" t="s">
        <v>10</v>
      </c>
    </row>
    <row r="277" spans="1:17" s="17" customFormat="1" ht="27.75" customHeight="1" x14ac:dyDescent="0.25">
      <c r="A277" s="16">
        <v>270</v>
      </c>
      <c r="B277" s="16" t="s">
        <v>1621</v>
      </c>
      <c r="C277" s="38" t="s">
        <v>1622</v>
      </c>
      <c r="D277" s="16" t="s">
        <v>2402</v>
      </c>
      <c r="E277" s="31">
        <v>22680</v>
      </c>
      <c r="F277" s="16">
        <f>E277/1</f>
        <v>22680</v>
      </c>
      <c r="G277" s="16" t="s">
        <v>645</v>
      </c>
      <c r="H277" s="26">
        <v>3</v>
      </c>
      <c r="I277" s="16">
        <v>16</v>
      </c>
      <c r="J277" s="26">
        <v>2.9</v>
      </c>
      <c r="K277" s="16">
        <v>28</v>
      </c>
      <c r="L277" s="21">
        <f>F277*H277</f>
        <v>68040</v>
      </c>
      <c r="M277" s="21">
        <f>F277*J277</f>
        <v>65772</v>
      </c>
      <c r="N277" s="16" t="s">
        <v>643</v>
      </c>
      <c r="O277" s="16" t="s">
        <v>644</v>
      </c>
      <c r="P277" s="16" t="s">
        <v>163</v>
      </c>
      <c r="Q277" s="16" t="s">
        <v>10</v>
      </c>
    </row>
    <row r="278" spans="1:17" s="17" customFormat="1" ht="27.75" customHeight="1" x14ac:dyDescent="0.25">
      <c r="A278" s="16">
        <v>271</v>
      </c>
      <c r="B278" s="16" t="s">
        <v>1623</v>
      </c>
      <c r="C278" s="38" t="s">
        <v>2203</v>
      </c>
      <c r="D278" s="16" t="s">
        <v>2402</v>
      </c>
      <c r="E278" s="31">
        <v>22460</v>
      </c>
      <c r="F278" s="16">
        <f>E278/1</f>
        <v>22460</v>
      </c>
      <c r="G278" s="16" t="s">
        <v>646</v>
      </c>
      <c r="H278" s="26">
        <v>13.84</v>
      </c>
      <c r="I278" s="16">
        <v>16</v>
      </c>
      <c r="J278" s="26">
        <v>13.34</v>
      </c>
      <c r="K278" s="16">
        <v>28</v>
      </c>
      <c r="L278" s="21">
        <f>F278*H278</f>
        <v>310846.40000000002</v>
      </c>
      <c r="M278" s="21">
        <f>F278*J278</f>
        <v>299616.40000000002</v>
      </c>
      <c r="N278" s="16" t="s">
        <v>643</v>
      </c>
      <c r="O278" s="16" t="s">
        <v>644</v>
      </c>
      <c r="P278" s="16" t="s">
        <v>163</v>
      </c>
      <c r="Q278" s="16" t="s">
        <v>647</v>
      </c>
    </row>
    <row r="279" spans="1:17" s="17" customFormat="1" ht="27.75" customHeight="1" x14ac:dyDescent="0.25">
      <c r="A279" s="16">
        <v>272</v>
      </c>
      <c r="B279" s="16" t="s">
        <v>1698</v>
      </c>
      <c r="C279" s="38" t="s">
        <v>1699</v>
      </c>
      <c r="D279" s="16" t="s">
        <v>2399</v>
      </c>
      <c r="E279" s="31">
        <v>69500</v>
      </c>
      <c r="F279" s="16">
        <f>E279/1500</f>
        <v>46.333333333333336</v>
      </c>
      <c r="G279" s="16" t="s">
        <v>696</v>
      </c>
      <c r="H279" s="26">
        <v>266.37</v>
      </c>
      <c r="I279" s="16">
        <v>14</v>
      </c>
      <c r="J279" s="26">
        <v>259.70999999999998</v>
      </c>
      <c r="K279" s="16">
        <v>28</v>
      </c>
      <c r="L279" s="21">
        <f>F279*H279</f>
        <v>12341.810000000001</v>
      </c>
      <c r="M279" s="21">
        <f>F279*J279</f>
        <v>12033.23</v>
      </c>
      <c r="N279" s="16" t="s">
        <v>695</v>
      </c>
      <c r="O279" s="16" t="s">
        <v>697</v>
      </c>
      <c r="P279" s="16" t="s">
        <v>212</v>
      </c>
      <c r="Q279" s="16">
        <v>1083817</v>
      </c>
    </row>
    <row r="280" spans="1:17" s="17" customFormat="1" ht="27.75" customHeight="1" x14ac:dyDescent="0.25">
      <c r="A280" s="16">
        <v>273</v>
      </c>
      <c r="B280" s="16" t="s">
        <v>1686</v>
      </c>
      <c r="C280" s="38" t="s">
        <v>2138</v>
      </c>
      <c r="D280" s="16" t="s">
        <v>2406</v>
      </c>
      <c r="E280" s="31">
        <v>229</v>
      </c>
      <c r="F280" s="16">
        <f>E280/1</f>
        <v>229</v>
      </c>
      <c r="G280" s="16" t="s">
        <v>168</v>
      </c>
      <c r="H280" s="26">
        <v>6</v>
      </c>
      <c r="I280" s="16">
        <v>15</v>
      </c>
      <c r="J280" s="26">
        <v>5.45</v>
      </c>
      <c r="K280" s="16">
        <v>25</v>
      </c>
      <c r="L280" s="21">
        <f>F280*H280</f>
        <v>1374</v>
      </c>
      <c r="M280" s="21">
        <f>F280*J280</f>
        <v>1248.05</v>
      </c>
      <c r="N280" s="16" t="s">
        <v>685</v>
      </c>
      <c r="O280" s="16" t="s">
        <v>686</v>
      </c>
      <c r="P280" s="16" t="s">
        <v>215</v>
      </c>
      <c r="Q280" s="16" t="s">
        <v>687</v>
      </c>
    </row>
    <row r="281" spans="1:17" s="17" customFormat="1" ht="27.75" customHeight="1" x14ac:dyDescent="0.25">
      <c r="A281" s="16">
        <v>274</v>
      </c>
      <c r="B281" s="16" t="s">
        <v>1687</v>
      </c>
      <c r="C281" s="38" t="s">
        <v>2139</v>
      </c>
      <c r="D281" s="16" t="s">
        <v>2406</v>
      </c>
      <c r="E281" s="31">
        <v>311</v>
      </c>
      <c r="F281" s="16">
        <f>E281/1</f>
        <v>311</v>
      </c>
      <c r="G281" s="16" t="s">
        <v>168</v>
      </c>
      <c r="H281" s="26">
        <v>5.4</v>
      </c>
      <c r="I281" s="16">
        <v>15</v>
      </c>
      <c r="J281" s="26">
        <v>4.9000000000000004</v>
      </c>
      <c r="K281" s="16">
        <v>25</v>
      </c>
      <c r="L281" s="21">
        <f>F281*H281</f>
        <v>1679.4</v>
      </c>
      <c r="M281" s="21">
        <f>F281*J281</f>
        <v>1523.9</v>
      </c>
      <c r="N281" s="16" t="s">
        <v>685</v>
      </c>
      <c r="O281" s="16" t="s">
        <v>686</v>
      </c>
      <c r="P281" s="16" t="s">
        <v>215</v>
      </c>
      <c r="Q281" s="16" t="s">
        <v>688</v>
      </c>
    </row>
    <row r="282" spans="1:17" s="17" customFormat="1" ht="27.75" customHeight="1" x14ac:dyDescent="0.25">
      <c r="A282" s="16">
        <v>275</v>
      </c>
      <c r="B282" s="16" t="s">
        <v>1688</v>
      </c>
      <c r="C282" s="38" t="s">
        <v>1689</v>
      </c>
      <c r="D282" s="16" t="s">
        <v>2406</v>
      </c>
      <c r="E282" s="31">
        <v>178</v>
      </c>
      <c r="F282" s="16">
        <f>E282/1</f>
        <v>178</v>
      </c>
      <c r="G282" s="16" t="s">
        <v>168</v>
      </c>
      <c r="H282" s="26">
        <v>6</v>
      </c>
      <c r="I282" s="16">
        <v>15</v>
      </c>
      <c r="J282" s="26">
        <v>5.45</v>
      </c>
      <c r="K282" s="16">
        <v>25</v>
      </c>
      <c r="L282" s="21">
        <f>F282*H282</f>
        <v>1068</v>
      </c>
      <c r="M282" s="21">
        <f>F282*J282</f>
        <v>970.1</v>
      </c>
      <c r="N282" s="16" t="s">
        <v>685</v>
      </c>
      <c r="O282" s="16" t="s">
        <v>686</v>
      </c>
      <c r="P282" s="16" t="s">
        <v>215</v>
      </c>
      <c r="Q282" s="16" t="s">
        <v>689</v>
      </c>
    </row>
    <row r="283" spans="1:17" s="17" customFormat="1" ht="27.75" customHeight="1" x14ac:dyDescent="0.25">
      <c r="A283" s="16">
        <v>276</v>
      </c>
      <c r="B283" s="16" t="s">
        <v>1690</v>
      </c>
      <c r="C283" s="38" t="s">
        <v>1691</v>
      </c>
      <c r="D283" s="16" t="s">
        <v>2406</v>
      </c>
      <c r="E283" s="31">
        <v>216</v>
      </c>
      <c r="F283" s="16">
        <f>E283/1</f>
        <v>216</v>
      </c>
      <c r="G283" s="16" t="s">
        <v>168</v>
      </c>
      <c r="H283" s="26">
        <v>5.4</v>
      </c>
      <c r="I283" s="16">
        <v>15</v>
      </c>
      <c r="J283" s="26">
        <v>4.9000000000000004</v>
      </c>
      <c r="K283" s="16">
        <v>25</v>
      </c>
      <c r="L283" s="21">
        <f>F283*H283</f>
        <v>1166.4000000000001</v>
      </c>
      <c r="M283" s="21">
        <f>F283*J283</f>
        <v>1058.4000000000001</v>
      </c>
      <c r="N283" s="16" t="s">
        <v>685</v>
      </c>
      <c r="O283" s="16" t="s">
        <v>686</v>
      </c>
      <c r="P283" s="16" t="s">
        <v>215</v>
      </c>
      <c r="Q283" s="16" t="s">
        <v>690</v>
      </c>
    </row>
    <row r="284" spans="1:17" s="17" customFormat="1" ht="27.75" customHeight="1" x14ac:dyDescent="0.25">
      <c r="A284" s="16">
        <v>277</v>
      </c>
      <c r="B284" s="16" t="s">
        <v>1640</v>
      </c>
      <c r="C284" s="38" t="s">
        <v>2210</v>
      </c>
      <c r="D284" s="16" t="s">
        <v>2402</v>
      </c>
      <c r="E284" s="31">
        <v>18500</v>
      </c>
      <c r="F284" s="16">
        <f>E284/10</f>
        <v>1850</v>
      </c>
      <c r="G284" s="16" t="s">
        <v>674</v>
      </c>
      <c r="H284" s="26">
        <v>3.31</v>
      </c>
      <c r="I284" s="16">
        <v>16</v>
      </c>
      <c r="J284" s="26">
        <v>3.2</v>
      </c>
      <c r="K284" s="16">
        <v>28</v>
      </c>
      <c r="L284" s="21">
        <f>F284*H284</f>
        <v>6123.5</v>
      </c>
      <c r="M284" s="21">
        <f>F284*J284</f>
        <v>5920</v>
      </c>
      <c r="N284" s="16" t="s">
        <v>10</v>
      </c>
      <c r="O284" s="16" t="s">
        <v>644</v>
      </c>
      <c r="P284" s="16" t="s">
        <v>163</v>
      </c>
      <c r="Q284" s="16" t="s">
        <v>10</v>
      </c>
    </row>
    <row r="285" spans="1:17" s="17" customFormat="1" ht="27.75" customHeight="1" x14ac:dyDescent="0.25">
      <c r="A285" s="16">
        <v>278</v>
      </c>
      <c r="B285" s="16" t="s">
        <v>1641</v>
      </c>
      <c r="C285" s="38" t="s">
        <v>1642</v>
      </c>
      <c r="D285" s="16" t="s">
        <v>2402</v>
      </c>
      <c r="E285" s="31">
        <v>5100</v>
      </c>
      <c r="F285" s="16">
        <f>E285/10</f>
        <v>510</v>
      </c>
      <c r="G285" s="16" t="s">
        <v>674</v>
      </c>
      <c r="H285" s="26">
        <v>3.31</v>
      </c>
      <c r="I285" s="16">
        <v>16</v>
      </c>
      <c r="J285" s="26">
        <v>3.2</v>
      </c>
      <c r="K285" s="16">
        <v>28</v>
      </c>
      <c r="L285" s="21">
        <f>F285*H285</f>
        <v>1688.1000000000001</v>
      </c>
      <c r="M285" s="21">
        <f>F285*J285</f>
        <v>1632</v>
      </c>
      <c r="N285" s="16" t="s">
        <v>10</v>
      </c>
      <c r="O285" s="16" t="s">
        <v>644</v>
      </c>
      <c r="P285" s="16" t="s">
        <v>163</v>
      </c>
      <c r="Q285" s="16" t="s">
        <v>10</v>
      </c>
    </row>
    <row r="286" spans="1:17" s="17" customFormat="1" ht="27.75" customHeight="1" x14ac:dyDescent="0.25">
      <c r="A286" s="16">
        <v>279</v>
      </c>
      <c r="B286" s="16" t="s">
        <v>1880</v>
      </c>
      <c r="C286" s="38" t="s">
        <v>1881</v>
      </c>
      <c r="D286" s="16" t="s">
        <v>2402</v>
      </c>
      <c r="E286" s="31">
        <v>3420</v>
      </c>
      <c r="F286" s="16">
        <f>E286/100</f>
        <v>34.200000000000003</v>
      </c>
      <c r="G286" s="16" t="s">
        <v>782</v>
      </c>
      <c r="H286" s="26">
        <v>19.5</v>
      </c>
      <c r="I286" s="16">
        <v>16</v>
      </c>
      <c r="J286" s="26">
        <v>18.75</v>
      </c>
      <c r="K286" s="16">
        <v>28</v>
      </c>
      <c r="L286" s="21">
        <f>F286*H286</f>
        <v>666.90000000000009</v>
      </c>
      <c r="M286" s="21">
        <f>F286*J286</f>
        <v>641.25</v>
      </c>
      <c r="N286" s="16" t="s">
        <v>781</v>
      </c>
      <c r="O286" s="16" t="s">
        <v>447</v>
      </c>
      <c r="P286" s="16" t="s">
        <v>215</v>
      </c>
      <c r="Q286" s="16" t="s">
        <v>10</v>
      </c>
    </row>
    <row r="287" spans="1:17" s="17" customFormat="1" ht="27.75" customHeight="1" x14ac:dyDescent="0.25">
      <c r="A287" s="16">
        <v>280</v>
      </c>
      <c r="B287" s="16" t="s">
        <v>1880</v>
      </c>
      <c r="C287" s="38" t="s">
        <v>1882</v>
      </c>
      <c r="D287" s="16" t="s">
        <v>2402</v>
      </c>
      <c r="E287" s="31"/>
      <c r="F287" s="16">
        <f>E287/20</f>
        <v>0</v>
      </c>
      <c r="G287" s="16" t="s">
        <v>784</v>
      </c>
      <c r="H287" s="26">
        <v>54.04</v>
      </c>
      <c r="I287" s="16">
        <v>16</v>
      </c>
      <c r="J287" s="26">
        <v>52.11</v>
      </c>
      <c r="K287" s="16">
        <v>28</v>
      </c>
      <c r="L287" s="21">
        <f>F287*H287</f>
        <v>0</v>
      </c>
      <c r="M287" s="21">
        <f>F287*J287</f>
        <v>0</v>
      </c>
      <c r="N287" s="16" t="s">
        <v>783</v>
      </c>
      <c r="O287" s="16" t="s">
        <v>655</v>
      </c>
      <c r="P287" s="16" t="s">
        <v>182</v>
      </c>
      <c r="Q287" s="16" t="s">
        <v>785</v>
      </c>
    </row>
    <row r="288" spans="1:17" s="17" customFormat="1" ht="27.75" customHeight="1" x14ac:dyDescent="0.25">
      <c r="A288" s="16">
        <v>281</v>
      </c>
      <c r="B288" s="16" t="s">
        <v>1710</v>
      </c>
      <c r="C288" s="38" t="s">
        <v>1711</v>
      </c>
      <c r="D288" s="16" t="s">
        <v>2388</v>
      </c>
      <c r="E288" s="31">
        <v>2578</v>
      </c>
      <c r="F288" s="16">
        <f>E288/1</f>
        <v>2578</v>
      </c>
      <c r="G288" s="16" t="s">
        <v>168</v>
      </c>
      <c r="H288" s="26">
        <v>0</v>
      </c>
      <c r="I288" s="16">
        <v>0</v>
      </c>
      <c r="J288" s="26">
        <v>0.9</v>
      </c>
      <c r="K288" s="16">
        <v>14</v>
      </c>
      <c r="L288" s="21">
        <f>F288*H288</f>
        <v>0</v>
      </c>
      <c r="M288" s="21">
        <f>F288*J288</f>
        <v>2320.2000000000003</v>
      </c>
      <c r="N288" s="16" t="s">
        <v>707</v>
      </c>
      <c r="O288" s="16" t="s">
        <v>708</v>
      </c>
      <c r="P288" s="16" t="s">
        <v>215</v>
      </c>
      <c r="Q288" s="16" t="s">
        <v>709</v>
      </c>
    </row>
    <row r="289" spans="1:17" s="17" customFormat="1" ht="27.75" customHeight="1" x14ac:dyDescent="0.25">
      <c r="A289" s="16">
        <v>282</v>
      </c>
      <c r="B289" s="16" t="s">
        <v>1712</v>
      </c>
      <c r="C289" s="38" t="s">
        <v>1713</v>
      </c>
      <c r="D289" s="16" t="s">
        <v>2388</v>
      </c>
      <c r="E289" s="31">
        <v>1226</v>
      </c>
      <c r="F289" s="16">
        <f>E289/1</f>
        <v>1226</v>
      </c>
      <c r="G289" s="16" t="s">
        <v>168</v>
      </c>
      <c r="H289" s="26">
        <v>0</v>
      </c>
      <c r="I289" s="16">
        <v>0</v>
      </c>
      <c r="J289" s="26">
        <v>1.01</v>
      </c>
      <c r="K289" s="16">
        <v>14</v>
      </c>
      <c r="L289" s="21">
        <f>F289*H289</f>
        <v>0</v>
      </c>
      <c r="M289" s="21">
        <f>F289*J289</f>
        <v>1238.26</v>
      </c>
      <c r="N289" s="16" t="s">
        <v>707</v>
      </c>
      <c r="O289" s="16" t="s">
        <v>708</v>
      </c>
      <c r="P289" s="16" t="s">
        <v>215</v>
      </c>
      <c r="Q289" s="16" t="s">
        <v>710</v>
      </c>
    </row>
    <row r="290" spans="1:17" s="17" customFormat="1" ht="27.75" customHeight="1" x14ac:dyDescent="0.25">
      <c r="A290" s="16">
        <v>283</v>
      </c>
      <c r="B290" s="16" t="s">
        <v>1745</v>
      </c>
      <c r="C290" s="38" t="s">
        <v>1746</v>
      </c>
      <c r="D290" s="16" t="s">
        <v>2121</v>
      </c>
      <c r="E290" s="31">
        <v>36100</v>
      </c>
      <c r="F290" s="16">
        <f>E290/10</f>
        <v>3610</v>
      </c>
      <c r="G290" s="16" t="s">
        <v>2122</v>
      </c>
      <c r="H290" s="26">
        <v>3.74</v>
      </c>
      <c r="I290" s="16">
        <v>15</v>
      </c>
      <c r="J290" s="26">
        <v>3.4</v>
      </c>
      <c r="K290" s="16">
        <v>25</v>
      </c>
      <c r="L290" s="21">
        <f>F290*H290</f>
        <v>13501.400000000001</v>
      </c>
      <c r="M290" s="21">
        <f>F290*J290</f>
        <v>12274</v>
      </c>
      <c r="N290" s="16"/>
      <c r="O290" s="16" t="s">
        <v>2412</v>
      </c>
      <c r="P290" s="16" t="s">
        <v>163</v>
      </c>
      <c r="Q290" s="16"/>
    </row>
    <row r="291" spans="1:17" s="17" customFormat="1" ht="27.75" customHeight="1" x14ac:dyDescent="0.25">
      <c r="A291" s="16">
        <v>284</v>
      </c>
      <c r="B291" s="16" t="s">
        <v>1748</v>
      </c>
      <c r="C291" s="38" t="s">
        <v>1749</v>
      </c>
      <c r="D291" s="16" t="s">
        <v>2402</v>
      </c>
      <c r="E291" s="31">
        <v>12375</v>
      </c>
      <c r="F291" s="16">
        <f>E291/28</f>
        <v>441.96428571428572</v>
      </c>
      <c r="G291" s="16" t="s">
        <v>717</v>
      </c>
      <c r="H291" s="26">
        <v>86.88</v>
      </c>
      <c r="I291" s="16">
        <v>16</v>
      </c>
      <c r="J291" s="26">
        <v>83.78</v>
      </c>
      <c r="K291" s="16">
        <v>28</v>
      </c>
      <c r="L291" s="21">
        <f>F291*H291</f>
        <v>38397.857142857145</v>
      </c>
      <c r="M291" s="21">
        <f>F291*J291</f>
        <v>37027.767857142855</v>
      </c>
      <c r="N291" s="16" t="s">
        <v>716</v>
      </c>
      <c r="O291" s="16" t="s">
        <v>655</v>
      </c>
      <c r="P291" s="16" t="s">
        <v>182</v>
      </c>
      <c r="Q291" s="16" t="s">
        <v>718</v>
      </c>
    </row>
    <row r="292" spans="1:17" s="17" customFormat="1" ht="27.75" customHeight="1" x14ac:dyDescent="0.25">
      <c r="A292" s="16">
        <v>285</v>
      </c>
      <c r="B292" s="16" t="s">
        <v>1747</v>
      </c>
      <c r="C292" s="38" t="s">
        <v>2235</v>
      </c>
      <c r="D292" s="16" t="s">
        <v>2402</v>
      </c>
      <c r="E292" s="31">
        <v>5560</v>
      </c>
      <c r="F292" s="16">
        <f>E292/100</f>
        <v>55.6</v>
      </c>
      <c r="G292" s="16" t="s">
        <v>342</v>
      </c>
      <c r="H292" s="26">
        <v>72.5</v>
      </c>
      <c r="I292" s="16">
        <v>16</v>
      </c>
      <c r="J292" s="26">
        <v>70</v>
      </c>
      <c r="K292" s="16">
        <v>28</v>
      </c>
      <c r="L292" s="21">
        <f>F292*H292</f>
        <v>4031</v>
      </c>
      <c r="M292" s="21">
        <f>F292*J292</f>
        <v>3892</v>
      </c>
      <c r="N292" s="16" t="s">
        <v>10</v>
      </c>
      <c r="O292" s="16" t="s">
        <v>644</v>
      </c>
      <c r="P292" s="16" t="s">
        <v>163</v>
      </c>
      <c r="Q292" s="16" t="s">
        <v>715</v>
      </c>
    </row>
    <row r="293" spans="1:17" s="17" customFormat="1" ht="27.75" customHeight="1" x14ac:dyDescent="0.25">
      <c r="A293" s="16">
        <v>286</v>
      </c>
      <c r="B293" s="16" t="s">
        <v>1750</v>
      </c>
      <c r="C293" s="38" t="s">
        <v>1751</v>
      </c>
      <c r="D293" s="16" t="s">
        <v>2402</v>
      </c>
      <c r="E293" s="31">
        <v>79400</v>
      </c>
      <c r="F293" s="16">
        <f>E293/100</f>
        <v>794</v>
      </c>
      <c r="G293" s="16" t="s">
        <v>342</v>
      </c>
      <c r="H293" s="26">
        <v>15.5</v>
      </c>
      <c r="I293" s="16">
        <v>16</v>
      </c>
      <c r="J293" s="26">
        <v>14.98</v>
      </c>
      <c r="K293" s="16">
        <v>28</v>
      </c>
      <c r="L293" s="21">
        <f>F293*H293</f>
        <v>12307</v>
      </c>
      <c r="M293" s="21">
        <f>F293*J293</f>
        <v>11894.12</v>
      </c>
      <c r="N293" s="16" t="s">
        <v>719</v>
      </c>
      <c r="O293" s="16" t="s">
        <v>365</v>
      </c>
      <c r="P293" s="16" t="s">
        <v>182</v>
      </c>
      <c r="Q293" s="16" t="s">
        <v>10</v>
      </c>
    </row>
    <row r="294" spans="1:17" s="17" customFormat="1" ht="27.75" customHeight="1" x14ac:dyDescent="0.25">
      <c r="A294" s="16">
        <v>287</v>
      </c>
      <c r="B294" s="16" t="s">
        <v>1761</v>
      </c>
      <c r="C294" s="38" t="s">
        <v>2142</v>
      </c>
      <c r="D294" s="16" t="s">
        <v>2406</v>
      </c>
      <c r="E294" s="31">
        <v>13600</v>
      </c>
      <c r="F294" s="16">
        <f>E294/100</f>
        <v>136</v>
      </c>
      <c r="G294" s="16" t="s">
        <v>900</v>
      </c>
      <c r="H294" s="26">
        <v>5.7</v>
      </c>
      <c r="I294" s="16">
        <v>15</v>
      </c>
      <c r="J294" s="26">
        <v>5.15</v>
      </c>
      <c r="K294" s="16">
        <v>25</v>
      </c>
      <c r="L294" s="21">
        <f>F294*H294</f>
        <v>775.2</v>
      </c>
      <c r="M294" s="21">
        <f>F294*J294</f>
        <v>700.40000000000009</v>
      </c>
      <c r="N294" s="16" t="s">
        <v>10</v>
      </c>
      <c r="O294" s="16" t="s">
        <v>2412</v>
      </c>
      <c r="P294" s="16" t="s">
        <v>163</v>
      </c>
      <c r="Q294" s="16" t="s">
        <v>10</v>
      </c>
    </row>
    <row r="295" spans="1:17" s="17" customFormat="1" ht="27.75" customHeight="1" x14ac:dyDescent="0.25">
      <c r="A295" s="16">
        <v>288</v>
      </c>
      <c r="B295" s="16" t="s">
        <v>1762</v>
      </c>
      <c r="C295" s="38" t="s">
        <v>2131</v>
      </c>
      <c r="D295" s="16" t="s">
        <v>2406</v>
      </c>
      <c r="E295" s="31">
        <v>4500</v>
      </c>
      <c r="F295" s="16">
        <f>E295/100</f>
        <v>45</v>
      </c>
      <c r="G295" s="16" t="s">
        <v>900</v>
      </c>
      <c r="H295" s="26">
        <v>5.7</v>
      </c>
      <c r="I295" s="16">
        <v>15</v>
      </c>
      <c r="J295" s="26">
        <v>5.15</v>
      </c>
      <c r="K295" s="16">
        <v>25</v>
      </c>
      <c r="L295" s="21">
        <f>F295*H295</f>
        <v>256.5</v>
      </c>
      <c r="M295" s="21">
        <f>F295*J295</f>
        <v>231.75000000000003</v>
      </c>
      <c r="N295" s="16" t="s">
        <v>10</v>
      </c>
      <c r="O295" s="16" t="s">
        <v>2412</v>
      </c>
      <c r="P295" s="16" t="s">
        <v>163</v>
      </c>
      <c r="Q295" s="16" t="s">
        <v>10</v>
      </c>
    </row>
    <row r="296" spans="1:17" s="17" customFormat="1" ht="27.75" customHeight="1" x14ac:dyDescent="0.25">
      <c r="A296" s="16">
        <v>289</v>
      </c>
      <c r="B296" s="16" t="s">
        <v>1763</v>
      </c>
      <c r="C296" s="38" t="s">
        <v>2143</v>
      </c>
      <c r="D296" s="16" t="s">
        <v>2406</v>
      </c>
      <c r="E296" s="31">
        <v>6500</v>
      </c>
      <c r="F296" s="16">
        <f>E296/100</f>
        <v>65</v>
      </c>
      <c r="G296" s="16" t="s">
        <v>900</v>
      </c>
      <c r="H296" s="26">
        <v>5.7</v>
      </c>
      <c r="I296" s="16">
        <v>15</v>
      </c>
      <c r="J296" s="26">
        <v>5.15</v>
      </c>
      <c r="K296" s="16">
        <v>25</v>
      </c>
      <c r="L296" s="21">
        <f>F296*H296</f>
        <v>370.5</v>
      </c>
      <c r="M296" s="21">
        <f>F296*J296</f>
        <v>334.75</v>
      </c>
      <c r="N296" s="16" t="s">
        <v>10</v>
      </c>
      <c r="O296" s="16" t="s">
        <v>2412</v>
      </c>
      <c r="P296" s="16" t="s">
        <v>163</v>
      </c>
      <c r="Q296" s="16" t="s">
        <v>10</v>
      </c>
    </row>
    <row r="297" spans="1:17" s="17" customFormat="1" ht="27.75" customHeight="1" x14ac:dyDescent="0.2">
      <c r="A297" s="16">
        <v>290</v>
      </c>
      <c r="B297" s="16" t="s">
        <v>1976</v>
      </c>
      <c r="C297" s="38" t="s">
        <v>2149</v>
      </c>
      <c r="D297" s="16" t="s">
        <v>2406</v>
      </c>
      <c r="E297" s="16"/>
      <c r="F297" s="16"/>
      <c r="G297" s="16" t="s">
        <v>786</v>
      </c>
      <c r="H297" s="26">
        <v>0.27</v>
      </c>
      <c r="I297" s="16">
        <v>15</v>
      </c>
      <c r="J297" s="26">
        <v>0.25</v>
      </c>
      <c r="K297" s="16">
        <v>25</v>
      </c>
      <c r="L297" s="21">
        <f>F297*H297</f>
        <v>0</v>
      </c>
      <c r="M297" s="21">
        <f>F297*J297</f>
        <v>0</v>
      </c>
      <c r="N297" s="16" t="s">
        <v>445</v>
      </c>
      <c r="O297" s="16" t="s">
        <v>634</v>
      </c>
      <c r="P297" s="16" t="s">
        <v>215</v>
      </c>
      <c r="Q297" s="16" t="s">
        <v>921</v>
      </c>
    </row>
    <row r="298" spans="1:17" s="17" customFormat="1" ht="27.75" customHeight="1" x14ac:dyDescent="0.25">
      <c r="A298" s="16">
        <v>291</v>
      </c>
      <c r="B298" s="16" t="s">
        <v>1976</v>
      </c>
      <c r="C298" s="38" t="s">
        <v>2150</v>
      </c>
      <c r="D298" s="16" t="s">
        <v>2406</v>
      </c>
      <c r="E298" s="31">
        <v>73428</v>
      </c>
      <c r="F298" s="16">
        <f>E298/12</f>
        <v>6119</v>
      </c>
      <c r="G298" s="16" t="s">
        <v>903</v>
      </c>
      <c r="H298" s="26">
        <v>5.84</v>
      </c>
      <c r="I298" s="16">
        <v>15</v>
      </c>
      <c r="J298" s="26">
        <v>5.31</v>
      </c>
      <c r="K298" s="16">
        <v>25</v>
      </c>
      <c r="L298" s="21">
        <f>F298*H298</f>
        <v>35734.959999999999</v>
      </c>
      <c r="M298" s="21">
        <f>F298*J298</f>
        <v>32491.89</v>
      </c>
      <c r="N298" s="16" t="s">
        <v>10</v>
      </c>
      <c r="O298" s="16" t="s">
        <v>2413</v>
      </c>
      <c r="P298" s="16" t="s">
        <v>163</v>
      </c>
      <c r="Q298" s="16" t="s">
        <v>10</v>
      </c>
    </row>
    <row r="299" spans="1:17" s="17" customFormat="1" ht="27.75" customHeight="1" x14ac:dyDescent="0.25">
      <c r="A299" s="16">
        <v>292</v>
      </c>
      <c r="B299" s="16" t="s">
        <v>1700</v>
      </c>
      <c r="C299" s="38" t="s">
        <v>1699</v>
      </c>
      <c r="D299" s="16" t="s">
        <v>2402</v>
      </c>
      <c r="E299" s="31">
        <v>148400</v>
      </c>
      <c r="F299" s="16">
        <f>E299/1000</f>
        <v>148.4</v>
      </c>
      <c r="G299" s="16" t="s">
        <v>698</v>
      </c>
      <c r="H299" s="26">
        <v>58</v>
      </c>
      <c r="I299" s="16">
        <v>16</v>
      </c>
      <c r="J299" s="26">
        <v>56</v>
      </c>
      <c r="K299" s="16">
        <v>28</v>
      </c>
      <c r="L299" s="21">
        <f>F299*H299</f>
        <v>8607.2000000000007</v>
      </c>
      <c r="M299" s="21">
        <f>F299*J299</f>
        <v>8310.4</v>
      </c>
      <c r="N299" s="16" t="s">
        <v>10</v>
      </c>
      <c r="O299" s="16" t="s">
        <v>644</v>
      </c>
      <c r="P299" s="16" t="s">
        <v>163</v>
      </c>
      <c r="Q299" s="16" t="s">
        <v>699</v>
      </c>
    </row>
    <row r="300" spans="1:17" s="17" customFormat="1" ht="27.75" customHeight="1" x14ac:dyDescent="0.25">
      <c r="A300" s="16">
        <v>293</v>
      </c>
      <c r="B300" s="16" t="s">
        <v>1866</v>
      </c>
      <c r="C300" s="38" t="s">
        <v>2202</v>
      </c>
      <c r="D300" s="16" t="s">
        <v>2402</v>
      </c>
      <c r="E300" s="31">
        <v>67850</v>
      </c>
      <c r="F300" s="16">
        <f>E300/100</f>
        <v>678.5</v>
      </c>
      <c r="G300" s="16" t="s">
        <v>289</v>
      </c>
      <c r="H300" s="26">
        <v>2.7</v>
      </c>
      <c r="I300" s="16">
        <v>16</v>
      </c>
      <c r="J300" s="26">
        <v>2.6</v>
      </c>
      <c r="K300" s="16">
        <v>28</v>
      </c>
      <c r="L300" s="21">
        <f>F300*H300</f>
        <v>1831.95</v>
      </c>
      <c r="M300" s="21">
        <f>F300*J300</f>
        <v>1764.1000000000001</v>
      </c>
      <c r="N300" s="16" t="s">
        <v>10</v>
      </c>
      <c r="O300" s="16" t="s">
        <v>644</v>
      </c>
      <c r="P300" s="16" t="s">
        <v>163</v>
      </c>
      <c r="Q300" s="16" t="s">
        <v>770</v>
      </c>
    </row>
    <row r="301" spans="1:17" s="17" customFormat="1" ht="27.75" customHeight="1" x14ac:dyDescent="0.25">
      <c r="A301" s="16">
        <v>294</v>
      </c>
      <c r="B301" s="16" t="s">
        <v>2009</v>
      </c>
      <c r="C301" s="38" t="s">
        <v>2010</v>
      </c>
      <c r="D301" s="16" t="s">
        <v>2402</v>
      </c>
      <c r="E301" s="31">
        <v>48200</v>
      </c>
      <c r="F301" s="16">
        <f>E301/10</f>
        <v>4820</v>
      </c>
      <c r="G301" s="16" t="s">
        <v>674</v>
      </c>
      <c r="H301" s="26">
        <v>2.9</v>
      </c>
      <c r="I301" s="16">
        <v>16</v>
      </c>
      <c r="J301" s="26">
        <v>2.8</v>
      </c>
      <c r="K301" s="16">
        <v>28</v>
      </c>
      <c r="L301" s="21">
        <f>F301*H301</f>
        <v>13978</v>
      </c>
      <c r="M301" s="21">
        <f>F301*J301</f>
        <v>13496</v>
      </c>
      <c r="N301" s="16" t="s">
        <v>10</v>
      </c>
      <c r="O301" s="16" t="s">
        <v>644</v>
      </c>
      <c r="P301" s="16" t="s">
        <v>163</v>
      </c>
      <c r="Q301" s="16" t="s">
        <v>795</v>
      </c>
    </row>
    <row r="302" spans="1:17" s="17" customFormat="1" ht="27.75" customHeight="1" x14ac:dyDescent="0.25">
      <c r="A302" s="16">
        <v>295</v>
      </c>
      <c r="B302" s="16" t="s">
        <v>2011</v>
      </c>
      <c r="C302" s="38" t="s">
        <v>2012</v>
      </c>
      <c r="D302" s="16" t="s">
        <v>2393</v>
      </c>
      <c r="E302" s="31">
        <v>8950</v>
      </c>
      <c r="F302" s="16">
        <f>E302/500</f>
        <v>17.899999999999999</v>
      </c>
      <c r="G302" s="16" t="s">
        <v>731</v>
      </c>
      <c r="H302" s="26">
        <v>166.75</v>
      </c>
      <c r="I302" s="16">
        <v>7</v>
      </c>
      <c r="J302" s="26">
        <v>155.25</v>
      </c>
      <c r="K302" s="16">
        <v>21</v>
      </c>
      <c r="L302" s="21">
        <f>F302*H302</f>
        <v>2984.8249999999998</v>
      </c>
      <c r="M302" s="21">
        <f>F302*J302</f>
        <v>2778.9749999999999</v>
      </c>
      <c r="N302" s="16" t="s">
        <v>648</v>
      </c>
      <c r="O302" s="16" t="s">
        <v>649</v>
      </c>
      <c r="P302" s="16" t="s">
        <v>163</v>
      </c>
      <c r="Q302" s="16" t="s">
        <v>907</v>
      </c>
    </row>
    <row r="303" spans="1:17" s="17" customFormat="1" ht="27.75" customHeight="1" x14ac:dyDescent="0.25">
      <c r="A303" s="16">
        <v>296</v>
      </c>
      <c r="B303" s="16" t="s">
        <v>1764</v>
      </c>
      <c r="C303" s="38" t="s">
        <v>2197</v>
      </c>
      <c r="D303" s="16" t="s">
        <v>2402</v>
      </c>
      <c r="E303" s="31">
        <v>68650</v>
      </c>
      <c r="F303" s="16">
        <f>E303/10</f>
        <v>6865</v>
      </c>
      <c r="G303" s="16" t="s">
        <v>733</v>
      </c>
      <c r="H303" s="26">
        <v>11.74</v>
      </c>
      <c r="I303" s="16">
        <v>16</v>
      </c>
      <c r="J303" s="26">
        <v>11.34</v>
      </c>
      <c r="K303" s="16">
        <v>28</v>
      </c>
      <c r="L303" s="21">
        <f>F303*H303</f>
        <v>80595.100000000006</v>
      </c>
      <c r="M303" s="21">
        <f>F303*J303</f>
        <v>77849.100000000006</v>
      </c>
      <c r="N303" s="16" t="s">
        <v>732</v>
      </c>
      <c r="O303" s="16" t="s">
        <v>382</v>
      </c>
      <c r="P303" s="16" t="s">
        <v>228</v>
      </c>
      <c r="Q303" s="16" t="s">
        <v>734</v>
      </c>
    </row>
    <row r="304" spans="1:17" s="17" customFormat="1" ht="27.75" customHeight="1" x14ac:dyDescent="0.25">
      <c r="A304" s="16">
        <v>297</v>
      </c>
      <c r="B304" s="16" t="s">
        <v>1629</v>
      </c>
      <c r="C304" s="38" t="s">
        <v>1630</v>
      </c>
      <c r="D304" s="16" t="s">
        <v>2402</v>
      </c>
      <c r="E304" s="31">
        <v>31800</v>
      </c>
      <c r="F304" s="16">
        <f>E304/20</f>
        <v>1590</v>
      </c>
      <c r="G304" s="16" t="s">
        <v>658</v>
      </c>
      <c r="H304" s="26">
        <v>9.32</v>
      </c>
      <c r="I304" s="16">
        <v>16</v>
      </c>
      <c r="J304" s="26">
        <v>8.99</v>
      </c>
      <c r="K304" s="16">
        <v>28</v>
      </c>
      <c r="L304" s="21">
        <f>F304*H304</f>
        <v>14818.800000000001</v>
      </c>
      <c r="M304" s="21">
        <f>F304*J304</f>
        <v>14294.1</v>
      </c>
      <c r="N304" s="16" t="s">
        <v>661</v>
      </c>
      <c r="O304" s="16" t="s">
        <v>655</v>
      </c>
      <c r="P304" s="16" t="s">
        <v>182</v>
      </c>
      <c r="Q304" s="16" t="s">
        <v>662</v>
      </c>
    </row>
    <row r="305" spans="1:17" s="17" customFormat="1" ht="27.75" customHeight="1" x14ac:dyDescent="0.25">
      <c r="A305" s="16">
        <v>298</v>
      </c>
      <c r="B305" s="16" t="s">
        <v>1876</v>
      </c>
      <c r="C305" s="38" t="s">
        <v>2265</v>
      </c>
      <c r="D305" s="16" t="s">
        <v>2402</v>
      </c>
      <c r="E305" s="31">
        <v>346400</v>
      </c>
      <c r="F305" s="16">
        <f>E305/100</f>
        <v>3464</v>
      </c>
      <c r="G305" s="16" t="s">
        <v>773</v>
      </c>
      <c r="H305" s="26">
        <v>9.32</v>
      </c>
      <c r="I305" s="16">
        <v>16</v>
      </c>
      <c r="J305" s="26">
        <v>8.9700000000000006</v>
      </c>
      <c r="K305" s="16">
        <v>28</v>
      </c>
      <c r="L305" s="21">
        <f>F305*H305</f>
        <v>32284.48</v>
      </c>
      <c r="M305" s="21">
        <f>F305*J305</f>
        <v>31072.080000000002</v>
      </c>
      <c r="N305" s="16" t="s">
        <v>10</v>
      </c>
      <c r="O305" s="16" t="s">
        <v>683</v>
      </c>
      <c r="P305" s="16" t="s">
        <v>703</v>
      </c>
      <c r="Q305" s="16" t="s">
        <v>776</v>
      </c>
    </row>
    <row r="306" spans="1:17" s="17" customFormat="1" ht="27.75" customHeight="1" x14ac:dyDescent="0.25">
      <c r="A306" s="16">
        <v>299</v>
      </c>
      <c r="B306" s="16" t="s">
        <v>1754</v>
      </c>
      <c r="C306" s="38" t="s">
        <v>2195</v>
      </c>
      <c r="D306" s="16" t="s">
        <v>2402</v>
      </c>
      <c r="E306" s="31">
        <v>6700</v>
      </c>
      <c r="F306" s="16">
        <f>E306/200</f>
        <v>33.5</v>
      </c>
      <c r="G306" s="16" t="s">
        <v>724</v>
      </c>
      <c r="H306" s="26">
        <v>90</v>
      </c>
      <c r="I306" s="16">
        <v>16</v>
      </c>
      <c r="J306" s="26">
        <v>80</v>
      </c>
      <c r="K306" s="16">
        <v>28</v>
      </c>
      <c r="L306" s="21">
        <f>F306*H306</f>
        <v>3015</v>
      </c>
      <c r="M306" s="21">
        <f>F306*J306</f>
        <v>2680</v>
      </c>
      <c r="N306" s="16" t="s">
        <v>723</v>
      </c>
      <c r="O306" s="16" t="s">
        <v>365</v>
      </c>
      <c r="P306" s="16" t="s">
        <v>182</v>
      </c>
      <c r="Q306" s="16" t="s">
        <v>725</v>
      </c>
    </row>
    <row r="307" spans="1:17" s="17" customFormat="1" ht="27.75" customHeight="1" x14ac:dyDescent="0.25">
      <c r="A307" s="16">
        <v>300</v>
      </c>
      <c r="B307" s="16" t="s">
        <v>1632</v>
      </c>
      <c r="C307" s="38" t="s">
        <v>2204</v>
      </c>
      <c r="D307" s="16" t="s">
        <v>2402</v>
      </c>
      <c r="E307" s="31">
        <v>32770</v>
      </c>
      <c r="F307" s="16">
        <f>E307/20</f>
        <v>1638.5</v>
      </c>
      <c r="G307" s="16" t="s">
        <v>658</v>
      </c>
      <c r="H307" s="26">
        <v>11.27</v>
      </c>
      <c r="I307" s="16">
        <v>16</v>
      </c>
      <c r="J307" s="26">
        <v>10.87</v>
      </c>
      <c r="K307" s="16">
        <v>28</v>
      </c>
      <c r="L307" s="21">
        <f>F307*H307</f>
        <v>18465.895</v>
      </c>
      <c r="M307" s="21">
        <f>F307*J307</f>
        <v>17810.494999999999</v>
      </c>
      <c r="N307" s="16" t="s">
        <v>661</v>
      </c>
      <c r="O307" s="16" t="s">
        <v>655</v>
      </c>
      <c r="P307" s="16" t="s">
        <v>182</v>
      </c>
      <c r="Q307" s="16" t="s">
        <v>664</v>
      </c>
    </row>
    <row r="308" spans="1:17" s="17" customFormat="1" ht="27.75" customHeight="1" x14ac:dyDescent="0.25">
      <c r="A308" s="16">
        <v>301</v>
      </c>
      <c r="B308" s="16" t="s">
        <v>1755</v>
      </c>
      <c r="C308" s="38" t="s">
        <v>2236</v>
      </c>
      <c r="D308" s="16" t="s">
        <v>2402</v>
      </c>
      <c r="E308" s="31">
        <v>16100</v>
      </c>
      <c r="F308" s="16">
        <f>E308/200</f>
        <v>80.5</v>
      </c>
      <c r="G308" s="16" t="s">
        <v>724</v>
      </c>
      <c r="H308" s="26">
        <v>90</v>
      </c>
      <c r="I308" s="16">
        <v>16</v>
      </c>
      <c r="J308" s="26">
        <v>80</v>
      </c>
      <c r="K308" s="16">
        <v>28</v>
      </c>
      <c r="L308" s="21">
        <f>F308*H308</f>
        <v>7245</v>
      </c>
      <c r="M308" s="21">
        <f>F308*J308</f>
        <v>6440</v>
      </c>
      <c r="N308" s="16" t="s">
        <v>723</v>
      </c>
      <c r="O308" s="16" t="s">
        <v>365</v>
      </c>
      <c r="P308" s="16" t="s">
        <v>182</v>
      </c>
      <c r="Q308" s="16" t="s">
        <v>726</v>
      </c>
    </row>
    <row r="309" spans="1:17" s="17" customFormat="1" ht="27.75" customHeight="1" x14ac:dyDescent="0.25">
      <c r="A309" s="16">
        <v>302</v>
      </c>
      <c r="B309" s="16" t="s">
        <v>1756</v>
      </c>
      <c r="C309" s="38" t="s">
        <v>2237</v>
      </c>
      <c r="D309" s="16" t="s">
        <v>2402</v>
      </c>
      <c r="E309" s="31">
        <v>44800</v>
      </c>
      <c r="F309" s="16">
        <f>E309/200</f>
        <v>224</v>
      </c>
      <c r="G309" s="16" t="s">
        <v>724</v>
      </c>
      <c r="H309" s="26">
        <v>90</v>
      </c>
      <c r="I309" s="16">
        <v>16</v>
      </c>
      <c r="J309" s="26">
        <v>80</v>
      </c>
      <c r="K309" s="16">
        <v>28</v>
      </c>
      <c r="L309" s="21">
        <f>F309*H309</f>
        <v>20160</v>
      </c>
      <c r="M309" s="21">
        <f>F309*J309</f>
        <v>17920</v>
      </c>
      <c r="N309" s="16" t="s">
        <v>723</v>
      </c>
      <c r="O309" s="16" t="s">
        <v>365</v>
      </c>
      <c r="P309" s="16" t="s">
        <v>182</v>
      </c>
      <c r="Q309" s="16" t="s">
        <v>727</v>
      </c>
    </row>
    <row r="310" spans="1:17" s="17" customFormat="1" ht="27.75" customHeight="1" x14ac:dyDescent="0.25">
      <c r="A310" s="16">
        <v>303</v>
      </c>
      <c r="B310" s="16" t="s">
        <v>1703</v>
      </c>
      <c r="C310" s="38" t="s">
        <v>2219</v>
      </c>
      <c r="D310" s="16" t="s">
        <v>2402</v>
      </c>
      <c r="E310" s="31">
        <v>444250</v>
      </c>
      <c r="F310" s="16">
        <f>E310/100</f>
        <v>4442.5</v>
      </c>
      <c r="G310" s="16" t="s">
        <v>702</v>
      </c>
      <c r="H310" s="26">
        <v>2.6</v>
      </c>
      <c r="I310" s="16">
        <v>16</v>
      </c>
      <c r="J310" s="26">
        <v>2.5</v>
      </c>
      <c r="K310" s="16">
        <v>28</v>
      </c>
      <c r="L310" s="21">
        <f>F310*H310</f>
        <v>11550.5</v>
      </c>
      <c r="M310" s="21">
        <f>F310*J310</f>
        <v>11106.25</v>
      </c>
      <c r="N310" s="16" t="s">
        <v>10</v>
      </c>
      <c r="O310" s="16" t="s">
        <v>683</v>
      </c>
      <c r="P310" s="16" t="s">
        <v>703</v>
      </c>
      <c r="Q310" s="16" t="s">
        <v>10</v>
      </c>
    </row>
    <row r="311" spans="1:17" s="17" customFormat="1" ht="27.75" customHeight="1" x14ac:dyDescent="0.25">
      <c r="A311" s="16">
        <v>304</v>
      </c>
      <c r="B311" s="16" t="s">
        <v>1783</v>
      </c>
      <c r="C311" s="38" t="s">
        <v>2250</v>
      </c>
      <c r="D311" s="16" t="s">
        <v>2402</v>
      </c>
      <c r="E311" s="31">
        <v>610</v>
      </c>
      <c r="F311" s="16">
        <f>E311/25</f>
        <v>24.4</v>
      </c>
      <c r="G311" s="16" t="s">
        <v>740</v>
      </c>
      <c r="H311" s="26">
        <v>30.45</v>
      </c>
      <c r="I311" s="16">
        <v>16</v>
      </c>
      <c r="J311" s="26">
        <v>29.36</v>
      </c>
      <c r="K311" s="16">
        <v>28</v>
      </c>
      <c r="L311" s="21">
        <f>F311*H311</f>
        <v>742.9799999999999</v>
      </c>
      <c r="M311" s="21">
        <f>F311*J311</f>
        <v>716.3839999999999</v>
      </c>
      <c r="N311" s="16" t="s">
        <v>739</v>
      </c>
      <c r="O311" s="16" t="s">
        <v>365</v>
      </c>
      <c r="P311" s="16" t="s">
        <v>182</v>
      </c>
      <c r="Q311" s="16" t="s">
        <v>911</v>
      </c>
    </row>
    <row r="312" spans="1:17" s="17" customFormat="1" ht="27.75" customHeight="1" x14ac:dyDescent="0.25">
      <c r="A312" s="16">
        <v>305</v>
      </c>
      <c r="B312" s="16" t="s">
        <v>1875</v>
      </c>
      <c r="C312" s="38" t="s">
        <v>1874</v>
      </c>
      <c r="D312" s="16" t="s">
        <v>2402</v>
      </c>
      <c r="E312" s="31">
        <v>1279900</v>
      </c>
      <c r="F312" s="16">
        <f>E312/100</f>
        <v>12799</v>
      </c>
      <c r="G312" s="16" t="s">
        <v>773</v>
      </c>
      <c r="H312" s="26">
        <v>8.7799999999999994</v>
      </c>
      <c r="I312" s="16">
        <v>16</v>
      </c>
      <c r="J312" s="26">
        <v>8.4499999999999993</v>
      </c>
      <c r="K312" s="16">
        <v>28</v>
      </c>
      <c r="L312" s="21">
        <f>F312*H312</f>
        <v>112375.21999999999</v>
      </c>
      <c r="M312" s="21">
        <f>F312*J312</f>
        <v>108151.54999999999</v>
      </c>
      <c r="N312" s="16" t="s">
        <v>10</v>
      </c>
      <c r="O312" s="16" t="s">
        <v>683</v>
      </c>
      <c r="P312" s="16" t="s">
        <v>703</v>
      </c>
      <c r="Q312" s="16" t="s">
        <v>920</v>
      </c>
    </row>
    <row r="313" spans="1:17" s="17" customFormat="1" ht="27.75" customHeight="1" x14ac:dyDescent="0.25">
      <c r="A313" s="16">
        <v>306</v>
      </c>
      <c r="B313" s="16" t="s">
        <v>1870</v>
      </c>
      <c r="C313" s="38" t="s">
        <v>1871</v>
      </c>
      <c r="D313" s="16" t="s">
        <v>2402</v>
      </c>
      <c r="E313" s="31">
        <v>189025</v>
      </c>
      <c r="F313" s="16">
        <f>E313/100</f>
        <v>1890.25</v>
      </c>
      <c r="G313" s="16" t="s">
        <v>773</v>
      </c>
      <c r="H313" s="26">
        <v>16.27</v>
      </c>
      <c r="I313" s="16">
        <v>16</v>
      </c>
      <c r="J313" s="26">
        <v>15.67</v>
      </c>
      <c r="K313" s="16">
        <v>28</v>
      </c>
      <c r="L313" s="21">
        <f>F313*H313</f>
        <v>30754.3675</v>
      </c>
      <c r="M313" s="21">
        <f>F313*J313</f>
        <v>29620.217499999999</v>
      </c>
      <c r="N313" s="16" t="s">
        <v>772</v>
      </c>
      <c r="O313" s="16" t="s">
        <v>365</v>
      </c>
      <c r="P313" s="16" t="s">
        <v>182</v>
      </c>
      <c r="Q313" s="16" t="s">
        <v>777</v>
      </c>
    </row>
    <row r="314" spans="1:17" s="17" customFormat="1" ht="27.75" customHeight="1" x14ac:dyDescent="0.25">
      <c r="A314" s="16">
        <v>307</v>
      </c>
      <c r="B314" s="16" t="s">
        <v>1757</v>
      </c>
      <c r="C314" s="38" t="s">
        <v>2238</v>
      </c>
      <c r="D314" s="16" t="s">
        <v>2402</v>
      </c>
      <c r="E314" s="31">
        <v>147800</v>
      </c>
      <c r="F314" s="16">
        <f>E314/200</f>
        <v>739</v>
      </c>
      <c r="G314" s="16" t="s">
        <v>724</v>
      </c>
      <c r="H314" s="26">
        <v>90</v>
      </c>
      <c r="I314" s="16">
        <v>16</v>
      </c>
      <c r="J314" s="26">
        <v>80</v>
      </c>
      <c r="K314" s="16">
        <v>28</v>
      </c>
      <c r="L314" s="21">
        <f>F314*H314</f>
        <v>66510</v>
      </c>
      <c r="M314" s="21">
        <f>F314*J314</f>
        <v>59120</v>
      </c>
      <c r="N314" s="16" t="s">
        <v>723</v>
      </c>
      <c r="O314" s="16" t="s">
        <v>365</v>
      </c>
      <c r="P314" s="16" t="s">
        <v>182</v>
      </c>
      <c r="Q314" s="16" t="s">
        <v>728</v>
      </c>
    </row>
    <row r="315" spans="1:17" s="17" customFormat="1" ht="27.75" customHeight="1" x14ac:dyDescent="0.25">
      <c r="A315" s="16">
        <v>308</v>
      </c>
      <c r="B315" s="16" t="s">
        <v>1704</v>
      </c>
      <c r="C315" s="38" t="s">
        <v>1705</v>
      </c>
      <c r="D315" s="16" t="s">
        <v>2402</v>
      </c>
      <c r="E315" s="31">
        <v>1271000</v>
      </c>
      <c r="F315" s="16">
        <f>E315/100</f>
        <v>12710</v>
      </c>
      <c r="G315" s="16" t="s">
        <v>705</v>
      </c>
      <c r="H315" s="26">
        <v>2.36</v>
      </c>
      <c r="I315" s="16">
        <v>16</v>
      </c>
      <c r="J315" s="26">
        <v>2.2799999999999998</v>
      </c>
      <c r="K315" s="16">
        <v>28</v>
      </c>
      <c r="L315" s="21">
        <f>F315*H315</f>
        <v>29995.599999999999</v>
      </c>
      <c r="M315" s="21">
        <f>F315*J315</f>
        <v>28978.799999999999</v>
      </c>
      <c r="N315" s="16" t="s">
        <v>704</v>
      </c>
      <c r="O315" s="16" t="s">
        <v>365</v>
      </c>
      <c r="P315" s="16" t="s">
        <v>182</v>
      </c>
      <c r="Q315" s="16" t="s">
        <v>10</v>
      </c>
    </row>
    <row r="316" spans="1:17" s="17" customFormat="1" ht="27.75" customHeight="1" x14ac:dyDescent="0.25">
      <c r="A316" s="16">
        <v>309</v>
      </c>
      <c r="B316" s="16" t="s">
        <v>1784</v>
      </c>
      <c r="C316" s="38" t="s">
        <v>2251</v>
      </c>
      <c r="D316" s="16" t="s">
        <v>2402</v>
      </c>
      <c r="E316" s="31">
        <v>550</v>
      </c>
      <c r="F316" s="16">
        <f>E316/25</f>
        <v>22</v>
      </c>
      <c r="G316" s="16" t="s">
        <v>740</v>
      </c>
      <c r="H316" s="26">
        <v>26.95</v>
      </c>
      <c r="I316" s="16">
        <v>16</v>
      </c>
      <c r="J316" s="26">
        <v>25.99</v>
      </c>
      <c r="K316" s="16">
        <v>28</v>
      </c>
      <c r="L316" s="21">
        <f>F316*H316</f>
        <v>592.9</v>
      </c>
      <c r="M316" s="21">
        <f>F316*J316</f>
        <v>571.78</v>
      </c>
      <c r="N316" s="16" t="s">
        <v>739</v>
      </c>
      <c r="O316" s="16" t="s">
        <v>365</v>
      </c>
      <c r="P316" s="16" t="s">
        <v>182</v>
      </c>
      <c r="Q316" s="16" t="s">
        <v>912</v>
      </c>
    </row>
    <row r="317" spans="1:17" s="17" customFormat="1" ht="27.75" customHeight="1" x14ac:dyDescent="0.25">
      <c r="A317" s="16">
        <v>310</v>
      </c>
      <c r="B317" s="16" t="s">
        <v>1758</v>
      </c>
      <c r="C317" s="38" t="s">
        <v>2188</v>
      </c>
      <c r="D317" s="16" t="s">
        <v>2402</v>
      </c>
      <c r="E317" s="31">
        <v>131000</v>
      </c>
      <c r="F317" s="16">
        <f>E317/200</f>
        <v>655</v>
      </c>
      <c r="G317" s="16" t="s">
        <v>724</v>
      </c>
      <c r="H317" s="26">
        <v>90</v>
      </c>
      <c r="I317" s="16">
        <v>16</v>
      </c>
      <c r="J317" s="26">
        <v>80</v>
      </c>
      <c r="K317" s="16">
        <v>28</v>
      </c>
      <c r="L317" s="21">
        <f>F317*H317</f>
        <v>58950</v>
      </c>
      <c r="M317" s="21">
        <f>F317*J317</f>
        <v>52400</v>
      </c>
      <c r="N317" s="16" t="s">
        <v>723</v>
      </c>
      <c r="O317" s="16" t="s">
        <v>365</v>
      </c>
      <c r="P317" s="16" t="s">
        <v>182</v>
      </c>
      <c r="Q317" s="16" t="s">
        <v>729</v>
      </c>
    </row>
    <row r="318" spans="1:17" s="17" customFormat="1" ht="27.75" customHeight="1" x14ac:dyDescent="0.25">
      <c r="A318" s="16">
        <v>311</v>
      </c>
      <c r="B318" s="16" t="s">
        <v>1706</v>
      </c>
      <c r="C318" s="38" t="s">
        <v>2220</v>
      </c>
      <c r="D318" s="16" t="s">
        <v>2402</v>
      </c>
      <c r="E318" s="31">
        <v>373000</v>
      </c>
      <c r="F318" s="16">
        <f>E318/100</f>
        <v>3730</v>
      </c>
      <c r="G318" s="16" t="s">
        <v>705</v>
      </c>
      <c r="H318" s="26">
        <v>2.19</v>
      </c>
      <c r="I318" s="16">
        <v>16</v>
      </c>
      <c r="J318" s="26">
        <v>2.11</v>
      </c>
      <c r="K318" s="16">
        <v>28</v>
      </c>
      <c r="L318" s="21">
        <f>F318*H318</f>
        <v>8168.7</v>
      </c>
      <c r="M318" s="21">
        <f>F318*J318</f>
        <v>7870.2999999999993</v>
      </c>
      <c r="N318" s="16" t="s">
        <v>704</v>
      </c>
      <c r="O318" s="16" t="s">
        <v>365</v>
      </c>
      <c r="P318" s="16" t="s">
        <v>182</v>
      </c>
      <c r="Q318" s="16" t="s">
        <v>706</v>
      </c>
    </row>
    <row r="319" spans="1:17" s="17" customFormat="1" ht="27.75" customHeight="1" x14ac:dyDescent="0.25">
      <c r="A319" s="16">
        <v>312</v>
      </c>
      <c r="B319" s="16" t="s">
        <v>1759</v>
      </c>
      <c r="C319" s="38" t="s">
        <v>1760</v>
      </c>
      <c r="D319" s="16" t="s">
        <v>2402</v>
      </c>
      <c r="E319" s="31">
        <v>104400</v>
      </c>
      <c r="F319" s="16">
        <f>E319/200</f>
        <v>522</v>
      </c>
      <c r="G319" s="16" t="s">
        <v>724</v>
      </c>
      <c r="H319" s="26">
        <v>90</v>
      </c>
      <c r="I319" s="16">
        <v>16</v>
      </c>
      <c r="J319" s="26">
        <v>80</v>
      </c>
      <c r="K319" s="16">
        <v>28</v>
      </c>
      <c r="L319" s="21">
        <f>F319*H319</f>
        <v>46980</v>
      </c>
      <c r="M319" s="21">
        <f>F319*J319</f>
        <v>41760</v>
      </c>
      <c r="N319" s="16" t="s">
        <v>723</v>
      </c>
      <c r="O319" s="16" t="s">
        <v>365</v>
      </c>
      <c r="P319" s="16" t="s">
        <v>182</v>
      </c>
      <c r="Q319" s="16" t="s">
        <v>730</v>
      </c>
    </row>
    <row r="320" spans="1:17" s="17" customFormat="1" ht="27.75" customHeight="1" x14ac:dyDescent="0.25">
      <c r="A320" s="16">
        <v>313</v>
      </c>
      <c r="B320" s="16" t="s">
        <v>1707</v>
      </c>
      <c r="C320" s="38" t="s">
        <v>2221</v>
      </c>
      <c r="D320" s="16" t="s">
        <v>2402</v>
      </c>
      <c r="E320" s="31">
        <v>336800</v>
      </c>
      <c r="F320" s="16">
        <f>E320/100</f>
        <v>3368</v>
      </c>
      <c r="G320" s="16" t="s">
        <v>702</v>
      </c>
      <c r="H320" s="26">
        <v>2.6</v>
      </c>
      <c r="I320" s="16">
        <v>16</v>
      </c>
      <c r="J320" s="26">
        <v>2.5</v>
      </c>
      <c r="K320" s="16">
        <v>28</v>
      </c>
      <c r="L320" s="21">
        <f>F320*H320</f>
        <v>8756.8000000000011</v>
      </c>
      <c r="M320" s="21">
        <f>F320*J320</f>
        <v>8420</v>
      </c>
      <c r="N320" s="16" t="s">
        <v>10</v>
      </c>
      <c r="O320" s="16" t="s">
        <v>683</v>
      </c>
      <c r="P320" s="16" t="s">
        <v>703</v>
      </c>
      <c r="Q320" s="16" t="s">
        <v>10</v>
      </c>
    </row>
    <row r="321" spans="1:17" s="17" customFormat="1" ht="27.75" customHeight="1" x14ac:dyDescent="0.25">
      <c r="A321" s="16">
        <v>314</v>
      </c>
      <c r="B321" s="16" t="s">
        <v>1785</v>
      </c>
      <c r="C321" s="38" t="s">
        <v>1786</v>
      </c>
      <c r="D321" s="16" t="s">
        <v>2402</v>
      </c>
      <c r="E321" s="31">
        <v>1410</v>
      </c>
      <c r="F321" s="16">
        <f>E321/25</f>
        <v>56.4</v>
      </c>
      <c r="G321" s="16" t="s">
        <v>740</v>
      </c>
      <c r="H321" s="26">
        <v>23.93</v>
      </c>
      <c r="I321" s="16">
        <v>16</v>
      </c>
      <c r="J321" s="26">
        <v>23.1</v>
      </c>
      <c r="K321" s="16">
        <v>28</v>
      </c>
      <c r="L321" s="21">
        <f>F321*H321</f>
        <v>1349.652</v>
      </c>
      <c r="M321" s="21">
        <f>F321*J321</f>
        <v>1302.8400000000001</v>
      </c>
      <c r="N321" s="16" t="s">
        <v>739</v>
      </c>
      <c r="O321" s="16" t="s">
        <v>365</v>
      </c>
      <c r="P321" s="16" t="s">
        <v>182</v>
      </c>
      <c r="Q321" s="16" t="s">
        <v>913</v>
      </c>
    </row>
    <row r="322" spans="1:17" s="17" customFormat="1" ht="27.75" customHeight="1" x14ac:dyDescent="0.25">
      <c r="A322" s="16">
        <v>315</v>
      </c>
      <c r="B322" s="16" t="s">
        <v>1633</v>
      </c>
      <c r="C322" s="38" t="s">
        <v>2191</v>
      </c>
      <c r="D322" s="16" t="s">
        <v>2402</v>
      </c>
      <c r="E322" s="31">
        <v>25330</v>
      </c>
      <c r="F322" s="16">
        <f>E322/20</f>
        <v>1266.5</v>
      </c>
      <c r="G322" s="16" t="s">
        <v>658</v>
      </c>
      <c r="H322" s="26">
        <v>8.26</v>
      </c>
      <c r="I322" s="16">
        <v>16</v>
      </c>
      <c r="J322" s="26">
        <v>7.97</v>
      </c>
      <c r="K322" s="16">
        <v>28</v>
      </c>
      <c r="L322" s="21">
        <f>F322*H322</f>
        <v>10461.289999999999</v>
      </c>
      <c r="M322" s="21">
        <f>F322*J322</f>
        <v>10094.004999999999</v>
      </c>
      <c r="N322" s="16" t="s">
        <v>661</v>
      </c>
      <c r="O322" s="16" t="s">
        <v>655</v>
      </c>
      <c r="P322" s="16" t="s">
        <v>182</v>
      </c>
      <c r="Q322" s="16" t="s">
        <v>665</v>
      </c>
    </row>
    <row r="323" spans="1:17" s="17" customFormat="1" ht="27.75" customHeight="1" x14ac:dyDescent="0.25">
      <c r="A323" s="16">
        <v>316</v>
      </c>
      <c r="B323" s="16" t="s">
        <v>1868</v>
      </c>
      <c r="C323" s="38" t="s">
        <v>1869</v>
      </c>
      <c r="D323" s="16" t="s">
        <v>2402</v>
      </c>
      <c r="E323" s="31">
        <v>881000</v>
      </c>
      <c r="F323" s="16">
        <f>E323/100</f>
        <v>8810</v>
      </c>
      <c r="G323" s="16" t="s">
        <v>773</v>
      </c>
      <c r="H323" s="26">
        <v>5.09</v>
      </c>
      <c r="I323" s="16">
        <v>16</v>
      </c>
      <c r="J323" s="26">
        <v>4.9000000000000004</v>
      </c>
      <c r="K323" s="16">
        <v>28</v>
      </c>
      <c r="L323" s="21">
        <f>F323*H323</f>
        <v>44842.9</v>
      </c>
      <c r="M323" s="21">
        <f>F323*J323</f>
        <v>43169</v>
      </c>
      <c r="N323" s="16" t="s">
        <v>772</v>
      </c>
      <c r="O323" s="16" t="s">
        <v>365</v>
      </c>
      <c r="P323" s="16" t="s">
        <v>182</v>
      </c>
      <c r="Q323" s="16" t="s">
        <v>774</v>
      </c>
    </row>
    <row r="324" spans="1:17" s="17" customFormat="1" ht="27.75" customHeight="1" x14ac:dyDescent="0.25">
      <c r="A324" s="16">
        <v>317</v>
      </c>
      <c r="B324" s="16" t="s">
        <v>1800</v>
      </c>
      <c r="C324" s="38" t="s">
        <v>1801</v>
      </c>
      <c r="D324" s="16" t="s">
        <v>2402</v>
      </c>
      <c r="E324" s="31">
        <v>10800</v>
      </c>
      <c r="F324" s="16">
        <f>E324/60</f>
        <v>180</v>
      </c>
      <c r="G324" s="16" t="s">
        <v>749</v>
      </c>
      <c r="H324" s="26">
        <v>52.57</v>
      </c>
      <c r="I324" s="16">
        <v>16</v>
      </c>
      <c r="J324" s="26">
        <v>50.62</v>
      </c>
      <c r="K324" s="16">
        <v>28</v>
      </c>
      <c r="L324" s="21">
        <f>F324*H324</f>
        <v>9462.6</v>
      </c>
      <c r="M324" s="21">
        <f>F324*J324</f>
        <v>9111.6</v>
      </c>
      <c r="N324" s="16" t="s">
        <v>748</v>
      </c>
      <c r="O324" s="16" t="s">
        <v>653</v>
      </c>
      <c r="P324" s="16" t="s">
        <v>182</v>
      </c>
      <c r="Q324" s="16"/>
    </row>
    <row r="325" spans="1:17" s="17" customFormat="1" ht="27.75" customHeight="1" x14ac:dyDescent="0.25">
      <c r="A325" s="16">
        <v>318</v>
      </c>
      <c r="B325" s="16" t="s">
        <v>1802</v>
      </c>
      <c r="C325" s="38" t="s">
        <v>1803</v>
      </c>
      <c r="D325" s="16" t="s">
        <v>2402</v>
      </c>
      <c r="E325" s="31">
        <v>750</v>
      </c>
      <c r="F325" s="16">
        <f>E325/1</f>
        <v>750</v>
      </c>
      <c r="G325" s="16" t="s">
        <v>751</v>
      </c>
      <c r="H325" s="26">
        <v>5.12</v>
      </c>
      <c r="I325" s="16">
        <v>16</v>
      </c>
      <c r="J325" s="26">
        <v>4.99</v>
      </c>
      <c r="K325" s="16">
        <v>28</v>
      </c>
      <c r="L325" s="21">
        <f>F325*H325</f>
        <v>3840</v>
      </c>
      <c r="M325" s="21">
        <f>F325*J325</f>
        <v>3742.5</v>
      </c>
      <c r="N325" s="16" t="s">
        <v>750</v>
      </c>
      <c r="O325" s="16" t="s">
        <v>447</v>
      </c>
      <c r="P325" s="16" t="s">
        <v>215</v>
      </c>
      <c r="Q325" s="16" t="s">
        <v>10</v>
      </c>
    </row>
    <row r="326" spans="1:17" s="17" customFormat="1" ht="27.75" customHeight="1" x14ac:dyDescent="0.25">
      <c r="A326" s="16">
        <v>319</v>
      </c>
      <c r="B326" s="16" t="s">
        <v>1804</v>
      </c>
      <c r="C326" s="38" t="s">
        <v>1805</v>
      </c>
      <c r="D326" s="16" t="s">
        <v>2402</v>
      </c>
      <c r="E326" s="31">
        <v>15400</v>
      </c>
      <c r="F326" s="16">
        <f>E326/60</f>
        <v>256.66666666666669</v>
      </c>
      <c r="G326" s="16" t="s">
        <v>749</v>
      </c>
      <c r="H326" s="26">
        <v>61.97</v>
      </c>
      <c r="I326" s="16">
        <v>16</v>
      </c>
      <c r="J326" s="26">
        <v>59.67</v>
      </c>
      <c r="K326" s="16">
        <v>28</v>
      </c>
      <c r="L326" s="21">
        <f>F326*H326</f>
        <v>15905.633333333335</v>
      </c>
      <c r="M326" s="21">
        <f>F326*J326</f>
        <v>15315.300000000001</v>
      </c>
      <c r="N326" s="16" t="s">
        <v>748</v>
      </c>
      <c r="O326" s="16" t="s">
        <v>653</v>
      </c>
      <c r="P326" s="16" t="s">
        <v>182</v>
      </c>
      <c r="Q326" s="16" t="s">
        <v>10</v>
      </c>
    </row>
    <row r="327" spans="1:17" s="17" customFormat="1" ht="27.75" customHeight="1" x14ac:dyDescent="0.25">
      <c r="A327" s="16">
        <v>320</v>
      </c>
      <c r="B327" s="16" t="s">
        <v>1806</v>
      </c>
      <c r="C327" s="38" t="s">
        <v>1807</v>
      </c>
      <c r="D327" s="16" t="s">
        <v>2402</v>
      </c>
      <c r="E327" s="31">
        <v>2700</v>
      </c>
      <c r="F327" s="16">
        <f>E327/1</f>
        <v>2700</v>
      </c>
      <c r="G327" s="16" t="s">
        <v>751</v>
      </c>
      <c r="H327" s="26">
        <v>5.24</v>
      </c>
      <c r="I327" s="16">
        <v>16</v>
      </c>
      <c r="J327" s="26">
        <v>5.14</v>
      </c>
      <c r="K327" s="16">
        <v>28</v>
      </c>
      <c r="L327" s="21">
        <f>F327*H327</f>
        <v>14148</v>
      </c>
      <c r="M327" s="21">
        <f>F327*J327</f>
        <v>13878</v>
      </c>
      <c r="N327" s="16" t="s">
        <v>750</v>
      </c>
      <c r="O327" s="16" t="s">
        <v>447</v>
      </c>
      <c r="P327" s="16" t="s">
        <v>215</v>
      </c>
      <c r="Q327" s="16" t="s">
        <v>10</v>
      </c>
    </row>
    <row r="328" spans="1:17" s="17" customFormat="1" ht="27.75" customHeight="1" x14ac:dyDescent="0.25">
      <c r="A328" s="16">
        <v>321</v>
      </c>
      <c r="B328" s="16" t="s">
        <v>1877</v>
      </c>
      <c r="C328" s="38" t="s">
        <v>2266</v>
      </c>
      <c r="D328" s="16" t="s">
        <v>2402</v>
      </c>
      <c r="E328" s="31">
        <v>1090000</v>
      </c>
      <c r="F328" s="16">
        <f>E328/100</f>
        <v>10900</v>
      </c>
      <c r="G328" s="16" t="s">
        <v>773</v>
      </c>
      <c r="H328" s="26">
        <v>7.29</v>
      </c>
      <c r="I328" s="16">
        <v>16</v>
      </c>
      <c r="J328" s="26">
        <v>7</v>
      </c>
      <c r="K328" s="16">
        <v>28</v>
      </c>
      <c r="L328" s="21">
        <f>F328*H328</f>
        <v>79461</v>
      </c>
      <c r="M328" s="21">
        <f>F328*J328</f>
        <v>76300</v>
      </c>
      <c r="N328" s="16" t="s">
        <v>772</v>
      </c>
      <c r="O328" s="16" t="s">
        <v>365</v>
      </c>
      <c r="P328" s="16" t="s">
        <v>182</v>
      </c>
      <c r="Q328" s="16" t="s">
        <v>778</v>
      </c>
    </row>
    <row r="329" spans="1:17" s="17" customFormat="1" ht="27.75" customHeight="1" x14ac:dyDescent="0.25">
      <c r="A329" s="16">
        <v>322</v>
      </c>
      <c r="B329" s="16" t="s">
        <v>1872</v>
      </c>
      <c r="C329" s="38" t="s">
        <v>1873</v>
      </c>
      <c r="D329" s="16" t="s">
        <v>2402</v>
      </c>
      <c r="E329" s="31">
        <v>16800</v>
      </c>
      <c r="F329" s="16">
        <f>E329/25</f>
        <v>672</v>
      </c>
      <c r="G329" s="16" t="s">
        <v>775</v>
      </c>
      <c r="H329" s="26">
        <v>10.130000000000001</v>
      </c>
      <c r="I329" s="16">
        <v>16</v>
      </c>
      <c r="J329" s="26">
        <v>9.75</v>
      </c>
      <c r="K329" s="16">
        <v>28</v>
      </c>
      <c r="L329" s="21">
        <f>F329*H329</f>
        <v>6807.3600000000006</v>
      </c>
      <c r="M329" s="21">
        <f>F329*J329</f>
        <v>6552</v>
      </c>
      <c r="N329" s="16" t="s">
        <v>10</v>
      </c>
      <c r="O329" s="16" t="s">
        <v>683</v>
      </c>
      <c r="P329" s="16" t="s">
        <v>703</v>
      </c>
      <c r="Q329" s="16" t="s">
        <v>10</v>
      </c>
    </row>
    <row r="330" spans="1:17" s="17" customFormat="1" ht="27.75" customHeight="1" x14ac:dyDescent="0.25">
      <c r="A330" s="16">
        <v>323</v>
      </c>
      <c r="B330" s="16" t="s">
        <v>1808</v>
      </c>
      <c r="C330" s="38" t="s">
        <v>2124</v>
      </c>
      <c r="D330" s="16" t="s">
        <v>2402</v>
      </c>
      <c r="E330" s="31">
        <v>17480</v>
      </c>
      <c r="F330" s="16">
        <f>E330/36</f>
        <v>485.55555555555554</v>
      </c>
      <c r="G330" s="16" t="s">
        <v>666</v>
      </c>
      <c r="H330" s="26">
        <v>61.37</v>
      </c>
      <c r="I330" s="16">
        <v>16</v>
      </c>
      <c r="J330" s="26">
        <v>59.1</v>
      </c>
      <c r="K330" s="16">
        <v>28</v>
      </c>
      <c r="L330" s="21">
        <f>F330*H330</f>
        <v>29798.544444444444</v>
      </c>
      <c r="M330" s="21">
        <f>F330*J330</f>
        <v>28696.333333333332</v>
      </c>
      <c r="N330" s="16" t="s">
        <v>748</v>
      </c>
      <c r="O330" s="16" t="s">
        <v>653</v>
      </c>
      <c r="P330" s="16" t="s">
        <v>182</v>
      </c>
      <c r="Q330" s="16"/>
    </row>
    <row r="331" spans="1:17" s="17" customFormat="1" ht="27.75" customHeight="1" x14ac:dyDescent="0.25">
      <c r="A331" s="16">
        <v>324</v>
      </c>
      <c r="B331" s="16" t="s">
        <v>1810</v>
      </c>
      <c r="C331" s="38" t="s">
        <v>1809</v>
      </c>
      <c r="D331" s="16" t="s">
        <v>2402</v>
      </c>
      <c r="E331" s="31">
        <v>2658</v>
      </c>
      <c r="F331" s="16">
        <f>E331/1</f>
        <v>2658</v>
      </c>
      <c r="G331" s="16" t="s">
        <v>751</v>
      </c>
      <c r="H331" s="26">
        <v>6.55</v>
      </c>
      <c r="I331" s="16">
        <v>16</v>
      </c>
      <c r="J331" s="26">
        <v>6.42</v>
      </c>
      <c r="K331" s="16">
        <v>28</v>
      </c>
      <c r="L331" s="21">
        <f>F331*H331</f>
        <v>17409.899999999998</v>
      </c>
      <c r="M331" s="21">
        <f>F331*J331</f>
        <v>17064.36</v>
      </c>
      <c r="N331" s="16" t="s">
        <v>750</v>
      </c>
      <c r="O331" s="16" t="s">
        <v>447</v>
      </c>
      <c r="P331" s="16" t="s">
        <v>215</v>
      </c>
      <c r="Q331" s="16" t="s">
        <v>10</v>
      </c>
    </row>
    <row r="332" spans="1:17" s="17" customFormat="1" ht="27.75" customHeight="1" x14ac:dyDescent="0.25">
      <c r="A332" s="16">
        <v>325</v>
      </c>
      <c r="B332" s="16" t="s">
        <v>1867</v>
      </c>
      <c r="C332" s="38" t="s">
        <v>2264</v>
      </c>
      <c r="D332" s="16" t="s">
        <v>2402</v>
      </c>
      <c r="E332" s="31">
        <v>5932</v>
      </c>
      <c r="F332" s="16">
        <f>E332/1</f>
        <v>5932</v>
      </c>
      <c r="G332" s="16" t="s">
        <v>168</v>
      </c>
      <c r="H332" s="26">
        <v>3.75</v>
      </c>
      <c r="I332" s="16">
        <v>16</v>
      </c>
      <c r="J332" s="26">
        <v>3.7</v>
      </c>
      <c r="K332" s="16">
        <v>28</v>
      </c>
      <c r="L332" s="21">
        <f>F332*H332</f>
        <v>22245</v>
      </c>
      <c r="M332" s="21">
        <f>F332*J332</f>
        <v>21948.400000000001</v>
      </c>
      <c r="N332" s="16" t="s">
        <v>771</v>
      </c>
      <c r="O332" s="16" t="s">
        <v>752</v>
      </c>
      <c r="P332" s="16" t="s">
        <v>215</v>
      </c>
      <c r="Q332" s="16" t="s">
        <v>10</v>
      </c>
    </row>
    <row r="333" spans="1:17" s="17" customFormat="1" ht="27.75" customHeight="1" x14ac:dyDescent="0.25">
      <c r="A333" s="16">
        <v>326</v>
      </c>
      <c r="B333" s="16" t="s">
        <v>1708</v>
      </c>
      <c r="C333" s="38" t="s">
        <v>1709</v>
      </c>
      <c r="D333" s="16" t="s">
        <v>2399</v>
      </c>
      <c r="E333" s="31">
        <v>5180</v>
      </c>
      <c r="F333" s="16">
        <f>E333/10</f>
        <v>518</v>
      </c>
      <c r="G333" s="16" t="s">
        <v>663</v>
      </c>
      <c r="H333" s="26">
        <v>7.39</v>
      </c>
      <c r="I333" s="16">
        <v>14</v>
      </c>
      <c r="J333" s="26">
        <v>7.2</v>
      </c>
      <c r="K333" s="16">
        <v>28</v>
      </c>
      <c r="L333" s="21">
        <f>F333*H333</f>
        <v>3828.02</v>
      </c>
      <c r="M333" s="21">
        <f>F333*J333</f>
        <v>3729.6</v>
      </c>
      <c r="N333" s="16" t="s">
        <v>318</v>
      </c>
      <c r="O333" s="16" t="s">
        <v>319</v>
      </c>
      <c r="P333" s="16" t="s">
        <v>660</v>
      </c>
      <c r="Q333" s="16">
        <v>9004679</v>
      </c>
    </row>
    <row r="334" spans="1:17" s="17" customFormat="1" ht="27.75" customHeight="1" x14ac:dyDescent="0.25">
      <c r="A334" s="16">
        <v>327</v>
      </c>
      <c r="B334" s="16" t="s">
        <v>2029</v>
      </c>
      <c r="C334" s="38" t="s">
        <v>2030</v>
      </c>
      <c r="D334" s="16" t="s">
        <v>2389</v>
      </c>
      <c r="E334" s="31">
        <v>36260</v>
      </c>
      <c r="F334" s="16">
        <f>E334/1</f>
        <v>36260</v>
      </c>
      <c r="G334" s="16" t="s">
        <v>646</v>
      </c>
      <c r="H334" s="26">
        <v>2.1800000000000002</v>
      </c>
      <c r="I334" s="16">
        <v>14</v>
      </c>
      <c r="J334" s="26">
        <v>2.09</v>
      </c>
      <c r="K334" s="16">
        <v>21</v>
      </c>
      <c r="L334" s="21">
        <f>F334*H334</f>
        <v>79046.8</v>
      </c>
      <c r="M334" s="21">
        <f>F334*J334</f>
        <v>75783.399999999994</v>
      </c>
      <c r="N334" s="16" t="s">
        <v>172</v>
      </c>
      <c r="O334" s="16" t="s">
        <v>459</v>
      </c>
      <c r="P334" s="16" t="s">
        <v>163</v>
      </c>
      <c r="Q334" s="16" t="s">
        <v>796</v>
      </c>
    </row>
    <row r="335" spans="1:17" s="17" customFormat="1" ht="27.75" customHeight="1" x14ac:dyDescent="0.25">
      <c r="A335" s="16">
        <v>328</v>
      </c>
      <c r="B335" s="16" t="s">
        <v>1752</v>
      </c>
      <c r="C335" s="38" t="s">
        <v>1753</v>
      </c>
      <c r="D335" s="16" t="s">
        <v>2402</v>
      </c>
      <c r="E335" s="31">
        <v>23072</v>
      </c>
      <c r="F335" s="16">
        <f>E335/4</f>
        <v>5768</v>
      </c>
      <c r="G335" s="16" t="s">
        <v>721</v>
      </c>
      <c r="H335" s="26">
        <v>4.8</v>
      </c>
      <c r="I335" s="16">
        <v>16</v>
      </c>
      <c r="J335" s="26">
        <v>4.5999999999999996</v>
      </c>
      <c r="K335" s="16">
        <v>28</v>
      </c>
      <c r="L335" s="21">
        <f>F335*H335</f>
        <v>27686.399999999998</v>
      </c>
      <c r="M335" s="21">
        <f>F335*J335</f>
        <v>26532.799999999999</v>
      </c>
      <c r="N335" s="16" t="s">
        <v>720</v>
      </c>
      <c r="O335" s="16" t="s">
        <v>447</v>
      </c>
      <c r="P335" s="16" t="s">
        <v>215</v>
      </c>
      <c r="Q335" s="16" t="s">
        <v>722</v>
      </c>
    </row>
    <row r="336" spans="1:17" s="17" customFormat="1" ht="27.75" customHeight="1" x14ac:dyDescent="0.25">
      <c r="A336" s="16">
        <v>329</v>
      </c>
      <c r="B336" s="16" t="s">
        <v>1879</v>
      </c>
      <c r="C336" s="38" t="s">
        <v>2268</v>
      </c>
      <c r="D336" s="16" t="s">
        <v>2402</v>
      </c>
      <c r="E336" s="31">
        <v>11760</v>
      </c>
      <c r="F336" s="16">
        <f>E336/12</f>
        <v>980</v>
      </c>
      <c r="G336" s="16" t="s">
        <v>659</v>
      </c>
      <c r="H336" s="26">
        <v>4.8</v>
      </c>
      <c r="I336" s="16">
        <v>16</v>
      </c>
      <c r="J336" s="26">
        <v>4.5999999999999996</v>
      </c>
      <c r="K336" s="16">
        <v>28</v>
      </c>
      <c r="L336" s="21">
        <f>F336*H336</f>
        <v>4704</v>
      </c>
      <c r="M336" s="21">
        <f>F336*J336</f>
        <v>4508</v>
      </c>
      <c r="N336" s="16" t="s">
        <v>780</v>
      </c>
      <c r="O336" s="16" t="s">
        <v>447</v>
      </c>
      <c r="P336" s="16" t="s">
        <v>215</v>
      </c>
      <c r="Q336" s="16" t="s">
        <v>10</v>
      </c>
    </row>
    <row r="337" spans="1:17" s="17" customFormat="1" ht="27.75" customHeight="1" x14ac:dyDescent="0.25">
      <c r="A337" s="16">
        <v>330</v>
      </c>
      <c r="B337" s="16" t="s">
        <v>1334</v>
      </c>
      <c r="C337" s="38" t="s">
        <v>1335</v>
      </c>
      <c r="D337" s="16" t="s">
        <v>2388</v>
      </c>
      <c r="E337" s="31">
        <v>4224</v>
      </c>
      <c r="F337" s="16">
        <f>E337</f>
        <v>4224</v>
      </c>
      <c r="G337" s="16" t="s">
        <v>242</v>
      </c>
      <c r="H337" s="26">
        <v>0</v>
      </c>
      <c r="I337" s="16">
        <v>0</v>
      </c>
      <c r="J337" s="26">
        <v>8.1300000000000008</v>
      </c>
      <c r="K337" s="16">
        <v>14</v>
      </c>
      <c r="L337" s="21">
        <f>F337*H337</f>
        <v>0</v>
      </c>
      <c r="M337" s="21">
        <f>F337*J337</f>
        <v>34341.120000000003</v>
      </c>
      <c r="N337" s="16" t="s">
        <v>10</v>
      </c>
      <c r="O337" s="16" t="s">
        <v>305</v>
      </c>
      <c r="P337" s="16" t="s">
        <v>404</v>
      </c>
      <c r="Q337" s="16" t="s">
        <v>484</v>
      </c>
    </row>
    <row r="338" spans="1:17" s="17" customFormat="1" ht="27.75" customHeight="1" x14ac:dyDescent="0.25">
      <c r="A338" s="16">
        <v>331</v>
      </c>
      <c r="B338" s="16" t="s">
        <v>1624</v>
      </c>
      <c r="C338" s="38" t="s">
        <v>2129</v>
      </c>
      <c r="D338" s="16" t="s">
        <v>2406</v>
      </c>
      <c r="E338" s="31">
        <v>102800</v>
      </c>
      <c r="F338" s="16">
        <f>E338/100</f>
        <v>1028</v>
      </c>
      <c r="G338" s="16" t="s">
        <v>898</v>
      </c>
      <c r="H338" s="26">
        <v>3.5</v>
      </c>
      <c r="I338" s="16">
        <v>15</v>
      </c>
      <c r="J338" s="26">
        <v>3.15</v>
      </c>
      <c r="K338" s="16">
        <v>25</v>
      </c>
      <c r="L338" s="21">
        <f>F338*H338</f>
        <v>3598</v>
      </c>
      <c r="M338" s="21">
        <f>F338*J338</f>
        <v>3238.2</v>
      </c>
      <c r="N338" s="16" t="s">
        <v>10</v>
      </c>
      <c r="O338" s="16" t="s">
        <v>2414</v>
      </c>
      <c r="P338" s="16" t="s">
        <v>163</v>
      </c>
      <c r="Q338" s="16" t="s">
        <v>10</v>
      </c>
    </row>
    <row r="339" spans="1:17" s="17" customFormat="1" ht="27.75" customHeight="1" x14ac:dyDescent="0.25">
      <c r="A339" s="16">
        <v>332</v>
      </c>
      <c r="B339" s="16" t="s">
        <v>1774</v>
      </c>
      <c r="C339" s="38" t="s">
        <v>1775</v>
      </c>
      <c r="D339" s="16" t="s">
        <v>2393</v>
      </c>
      <c r="E339" s="31">
        <v>8150</v>
      </c>
      <c r="F339" s="16">
        <f>E339/50</f>
        <v>163</v>
      </c>
      <c r="G339" s="16" t="s">
        <v>210</v>
      </c>
      <c r="H339" s="26">
        <v>29.7</v>
      </c>
      <c r="I339" s="16">
        <v>7</v>
      </c>
      <c r="J339" s="26">
        <v>27.65</v>
      </c>
      <c r="K339" s="16">
        <v>21</v>
      </c>
      <c r="L339" s="21">
        <f>F339*H339</f>
        <v>4841.0999999999995</v>
      </c>
      <c r="M339" s="21">
        <f>F339*J339</f>
        <v>4506.95</v>
      </c>
      <c r="N339" s="16" t="s">
        <v>675</v>
      </c>
      <c r="O339" s="16" t="s">
        <v>649</v>
      </c>
      <c r="P339" s="16" t="s">
        <v>205</v>
      </c>
      <c r="Q339" s="16" t="s">
        <v>10</v>
      </c>
    </row>
    <row r="340" spans="1:17" s="17" customFormat="1" ht="27.75" customHeight="1" x14ac:dyDescent="0.25">
      <c r="A340" s="16">
        <v>333</v>
      </c>
      <c r="B340" s="16" t="s">
        <v>1768</v>
      </c>
      <c r="C340" s="38" t="s">
        <v>1769</v>
      </c>
      <c r="D340" s="16" t="s">
        <v>2406</v>
      </c>
      <c r="E340" s="31">
        <v>45400</v>
      </c>
      <c r="F340" s="16">
        <f>E340/50</f>
        <v>908</v>
      </c>
      <c r="G340" s="16" t="s">
        <v>897</v>
      </c>
      <c r="H340" s="26">
        <v>1.56</v>
      </c>
      <c r="I340" s="16">
        <v>15</v>
      </c>
      <c r="J340" s="26">
        <v>1.42</v>
      </c>
      <c r="K340" s="16">
        <v>25</v>
      </c>
      <c r="L340" s="21">
        <f>F340*H340</f>
        <v>1416.48</v>
      </c>
      <c r="M340" s="21">
        <f>F340*J340</f>
        <v>1289.3599999999999</v>
      </c>
      <c r="N340" s="16" t="s">
        <v>10</v>
      </c>
      <c r="O340" s="16" t="s">
        <v>2412</v>
      </c>
      <c r="P340" s="16" t="s">
        <v>163</v>
      </c>
      <c r="Q340" s="16" t="s">
        <v>10</v>
      </c>
    </row>
    <row r="341" spans="1:17" s="17" customFormat="1" ht="27.75" customHeight="1" x14ac:dyDescent="0.25">
      <c r="A341" s="16">
        <v>334</v>
      </c>
      <c r="B341" s="16" t="s">
        <v>1776</v>
      </c>
      <c r="C341" s="38" t="s">
        <v>2144</v>
      </c>
      <c r="D341" s="16" t="s">
        <v>2406</v>
      </c>
      <c r="E341" s="31">
        <v>3360</v>
      </c>
      <c r="F341" s="16">
        <f>E341/1</f>
        <v>3360</v>
      </c>
      <c r="G341" s="16" t="s">
        <v>168</v>
      </c>
      <c r="H341" s="26">
        <v>0.67</v>
      </c>
      <c r="I341" s="16">
        <v>15</v>
      </c>
      <c r="J341" s="26">
        <v>0.6</v>
      </c>
      <c r="K341" s="16">
        <v>25</v>
      </c>
      <c r="L341" s="21">
        <f>F341*H341</f>
        <v>2251.2000000000003</v>
      </c>
      <c r="M341" s="21">
        <f>F341*J341</f>
        <v>2016</v>
      </c>
      <c r="N341" s="16" t="s">
        <v>10</v>
      </c>
      <c r="O341" s="16" t="s">
        <v>2412</v>
      </c>
      <c r="P341" s="16" t="s">
        <v>163</v>
      </c>
      <c r="Q341" s="16" t="s">
        <v>10</v>
      </c>
    </row>
    <row r="342" spans="1:17" s="17" customFormat="1" ht="27.75" customHeight="1" x14ac:dyDescent="0.25">
      <c r="A342" s="16">
        <v>335</v>
      </c>
      <c r="B342" s="16" t="s">
        <v>1770</v>
      </c>
      <c r="C342" s="38" t="s">
        <v>1771</v>
      </c>
      <c r="D342" s="16" t="s">
        <v>2406</v>
      </c>
      <c r="E342" s="31">
        <v>190625</v>
      </c>
      <c r="F342" s="16">
        <f>E342/50</f>
        <v>3812.5</v>
      </c>
      <c r="G342" s="16" t="s">
        <v>897</v>
      </c>
      <c r="H342" s="26">
        <v>1.71</v>
      </c>
      <c r="I342" s="16">
        <v>15</v>
      </c>
      <c r="J342" s="26">
        <v>1.55</v>
      </c>
      <c r="K342" s="16">
        <v>25</v>
      </c>
      <c r="L342" s="21">
        <f>F342*H342</f>
        <v>6519.375</v>
      </c>
      <c r="M342" s="21">
        <f>F342*J342</f>
        <v>5909.375</v>
      </c>
      <c r="N342" s="16" t="s">
        <v>10</v>
      </c>
      <c r="O342" s="16" t="s">
        <v>2412</v>
      </c>
      <c r="P342" s="16" t="s">
        <v>163</v>
      </c>
      <c r="Q342" s="16" t="s">
        <v>10</v>
      </c>
    </row>
    <row r="343" spans="1:17" s="17" customFormat="1" ht="27.75" customHeight="1" x14ac:dyDescent="0.25">
      <c r="A343" s="16">
        <v>336</v>
      </c>
      <c r="B343" s="16" t="s">
        <v>1330</v>
      </c>
      <c r="C343" s="38" t="s">
        <v>1331</v>
      </c>
      <c r="D343" s="16" t="s">
        <v>2403</v>
      </c>
      <c r="E343" s="31">
        <v>258750</v>
      </c>
      <c r="F343" s="16">
        <f>E343/500</f>
        <v>517.5</v>
      </c>
      <c r="G343" s="16" t="s">
        <v>296</v>
      </c>
      <c r="H343" s="26">
        <v>29</v>
      </c>
      <c r="I343" s="16">
        <v>16</v>
      </c>
      <c r="J343" s="26">
        <v>24.5</v>
      </c>
      <c r="K343" s="16">
        <v>21</v>
      </c>
      <c r="L343" s="21">
        <f>F343*H343</f>
        <v>15007.5</v>
      </c>
      <c r="M343" s="21">
        <f>F343*J343</f>
        <v>12678.75</v>
      </c>
      <c r="N343" s="16" t="s">
        <v>482</v>
      </c>
      <c r="O343" s="16" t="s">
        <v>240</v>
      </c>
      <c r="P343" s="16" t="s">
        <v>241</v>
      </c>
      <c r="Q343" s="16" t="s">
        <v>10</v>
      </c>
    </row>
    <row r="344" spans="1:17" s="17" customFormat="1" ht="27.75" customHeight="1" x14ac:dyDescent="0.25">
      <c r="A344" s="16">
        <v>337</v>
      </c>
      <c r="B344" s="16" t="s">
        <v>1636</v>
      </c>
      <c r="C344" s="38" t="s">
        <v>2207</v>
      </c>
      <c r="D344" s="16" t="s">
        <v>2402</v>
      </c>
      <c r="E344" s="31">
        <v>82200</v>
      </c>
      <c r="F344" s="16">
        <f>E344/100</f>
        <v>822</v>
      </c>
      <c r="G344" s="16" t="s">
        <v>667</v>
      </c>
      <c r="H344" s="26">
        <v>3.2</v>
      </c>
      <c r="I344" s="16">
        <v>16</v>
      </c>
      <c r="J344" s="26">
        <v>3.1</v>
      </c>
      <c r="K344" s="16">
        <v>28</v>
      </c>
      <c r="L344" s="21">
        <f>F344*H344</f>
        <v>2630.4</v>
      </c>
      <c r="M344" s="21">
        <f>F344*J344</f>
        <v>2548.2000000000003</v>
      </c>
      <c r="N344" s="16" t="s">
        <v>10</v>
      </c>
      <c r="O344" s="16" t="s">
        <v>644</v>
      </c>
      <c r="P344" s="16" t="s">
        <v>163</v>
      </c>
      <c r="Q344" s="16" t="s">
        <v>668</v>
      </c>
    </row>
    <row r="345" spans="1:17" s="17" customFormat="1" ht="27.75" customHeight="1" x14ac:dyDescent="0.25">
      <c r="A345" s="16">
        <v>338</v>
      </c>
      <c r="B345" s="16" t="s">
        <v>1637</v>
      </c>
      <c r="C345" s="38" t="s">
        <v>2208</v>
      </c>
      <c r="D345" s="16" t="s">
        <v>2402</v>
      </c>
      <c r="E345" s="31">
        <v>10500</v>
      </c>
      <c r="F345" s="16">
        <f>E345/1</f>
        <v>10500</v>
      </c>
      <c r="G345" s="16" t="s">
        <v>632</v>
      </c>
      <c r="H345" s="26">
        <v>1</v>
      </c>
      <c r="I345" s="16">
        <v>16</v>
      </c>
      <c r="J345" s="26">
        <v>0.98</v>
      </c>
      <c r="K345" s="16">
        <v>28</v>
      </c>
      <c r="L345" s="21">
        <f>F345*H345</f>
        <v>10500</v>
      </c>
      <c r="M345" s="21">
        <f>F345*J345</f>
        <v>10290</v>
      </c>
      <c r="N345" s="16" t="s">
        <v>671</v>
      </c>
      <c r="O345" s="16" t="s">
        <v>365</v>
      </c>
      <c r="P345" s="16" t="s">
        <v>182</v>
      </c>
      <c r="Q345" s="16" t="s">
        <v>10</v>
      </c>
    </row>
    <row r="346" spans="1:17" s="17" customFormat="1" ht="27.75" customHeight="1" x14ac:dyDescent="0.25">
      <c r="A346" s="16">
        <v>339</v>
      </c>
      <c r="B346" s="16" t="s">
        <v>1634</v>
      </c>
      <c r="C346" s="38" t="s">
        <v>1635</v>
      </c>
      <c r="D346" s="16" t="s">
        <v>2402</v>
      </c>
      <c r="E346" s="31">
        <v>17744</v>
      </c>
      <c r="F346" s="16">
        <f>E346/36</f>
        <v>492.88888888888891</v>
      </c>
      <c r="G346" s="16" t="s">
        <v>666</v>
      </c>
      <c r="H346" s="26">
        <v>28.1</v>
      </c>
      <c r="I346" s="16">
        <v>16</v>
      </c>
      <c r="J346" s="26">
        <v>27.05</v>
      </c>
      <c r="K346" s="16">
        <v>28</v>
      </c>
      <c r="L346" s="21">
        <f>F346*H346</f>
        <v>13850.177777777779</v>
      </c>
      <c r="M346" s="21">
        <f>F346*J346</f>
        <v>13332.644444444446</v>
      </c>
      <c r="N346" s="16" t="s">
        <v>651</v>
      </c>
      <c r="O346" s="16" t="s">
        <v>653</v>
      </c>
      <c r="P346" s="16" t="s">
        <v>182</v>
      </c>
      <c r="Q346" s="16" t="s">
        <v>10</v>
      </c>
    </row>
    <row r="347" spans="1:17" s="17" customFormat="1" ht="27.75" customHeight="1" x14ac:dyDescent="0.25">
      <c r="A347" s="16">
        <v>340</v>
      </c>
      <c r="B347" s="16" t="s">
        <v>1625</v>
      </c>
      <c r="C347" s="38" t="s">
        <v>1626</v>
      </c>
      <c r="D347" s="16" t="s">
        <v>2402</v>
      </c>
      <c r="E347" s="31">
        <v>15380</v>
      </c>
      <c r="F347" s="16">
        <f>E347/48</f>
        <v>320.41666666666669</v>
      </c>
      <c r="G347" s="16" t="s">
        <v>652</v>
      </c>
      <c r="H347" s="26">
        <v>24.76</v>
      </c>
      <c r="I347" s="16">
        <v>16</v>
      </c>
      <c r="J347" s="26">
        <v>23.84</v>
      </c>
      <c r="K347" s="16">
        <v>28</v>
      </c>
      <c r="L347" s="21">
        <f>F347*H347</f>
        <v>7933.5166666666673</v>
      </c>
      <c r="M347" s="21">
        <f>F347*J347</f>
        <v>7638.7333333333336</v>
      </c>
      <c r="N347" s="16" t="s">
        <v>651</v>
      </c>
      <c r="O347" s="16" t="s">
        <v>653</v>
      </c>
      <c r="P347" s="16" t="s">
        <v>182</v>
      </c>
      <c r="Q347" s="16" t="s">
        <v>10</v>
      </c>
    </row>
    <row r="348" spans="1:17" s="17" customFormat="1" ht="27.75" customHeight="1" x14ac:dyDescent="0.25">
      <c r="A348" s="16">
        <v>341</v>
      </c>
      <c r="B348" s="16" t="s">
        <v>1627</v>
      </c>
      <c r="C348" s="38" t="s">
        <v>1628</v>
      </c>
      <c r="D348" s="16" t="s">
        <v>2402</v>
      </c>
      <c r="E348" s="31">
        <v>10430</v>
      </c>
      <c r="F348" s="16">
        <f>E348/72</f>
        <v>144.86111111111111</v>
      </c>
      <c r="G348" s="16" t="s">
        <v>657</v>
      </c>
      <c r="H348" s="26">
        <v>28.2</v>
      </c>
      <c r="I348" s="16">
        <v>16</v>
      </c>
      <c r="J348" s="26">
        <v>27.14</v>
      </c>
      <c r="K348" s="16">
        <v>28</v>
      </c>
      <c r="L348" s="21">
        <f>F348*H348</f>
        <v>4085.0833333333335</v>
      </c>
      <c r="M348" s="21">
        <f>F348*J348</f>
        <v>3931.5305555555556</v>
      </c>
      <c r="N348" s="16" t="s">
        <v>651</v>
      </c>
      <c r="O348" s="16" t="s">
        <v>653</v>
      </c>
      <c r="P348" s="16" t="s">
        <v>182</v>
      </c>
      <c r="Q348" s="16" t="s">
        <v>10</v>
      </c>
    </row>
    <row r="349" spans="1:17" s="17" customFormat="1" ht="27.75" customHeight="1" x14ac:dyDescent="0.25">
      <c r="A349" s="16">
        <v>342</v>
      </c>
      <c r="B349" s="16" t="s">
        <v>1638</v>
      </c>
      <c r="C349" s="38" t="s">
        <v>2209</v>
      </c>
      <c r="D349" s="16" t="s">
        <v>2402</v>
      </c>
      <c r="E349" s="31">
        <v>92460</v>
      </c>
      <c r="F349" s="16">
        <f>E349/30</f>
        <v>3082</v>
      </c>
      <c r="G349" s="16" t="s">
        <v>673</v>
      </c>
      <c r="H349" s="26">
        <v>20.65</v>
      </c>
      <c r="I349" s="16">
        <v>16</v>
      </c>
      <c r="J349" s="26">
        <v>19.91</v>
      </c>
      <c r="K349" s="16">
        <v>28</v>
      </c>
      <c r="L349" s="21">
        <f>F349*H349</f>
        <v>63643.299999999996</v>
      </c>
      <c r="M349" s="21">
        <f>F349*J349</f>
        <v>61362.62</v>
      </c>
      <c r="N349" s="16" t="s">
        <v>672</v>
      </c>
      <c r="O349" s="16" t="s">
        <v>655</v>
      </c>
      <c r="P349" s="16" t="s">
        <v>182</v>
      </c>
      <c r="Q349" s="16" t="s">
        <v>10</v>
      </c>
    </row>
    <row r="350" spans="1:17" s="17" customFormat="1" ht="27.75" customHeight="1" x14ac:dyDescent="0.25">
      <c r="A350" s="16">
        <v>343</v>
      </c>
      <c r="B350" s="16" t="s">
        <v>1643</v>
      </c>
      <c r="C350" s="38" t="s">
        <v>1644</v>
      </c>
      <c r="D350" s="16" t="s">
        <v>2402</v>
      </c>
      <c r="E350" s="31">
        <v>10120</v>
      </c>
      <c r="F350" s="16">
        <f>E350/500</f>
        <v>20.239999999999998</v>
      </c>
      <c r="G350" s="16" t="s">
        <v>613</v>
      </c>
      <c r="H350" s="26">
        <v>127.5</v>
      </c>
      <c r="I350" s="16">
        <v>16</v>
      </c>
      <c r="J350" s="26">
        <v>123.25</v>
      </c>
      <c r="K350" s="16">
        <v>28</v>
      </c>
      <c r="L350" s="21">
        <f>F350*H350</f>
        <v>2580.6</v>
      </c>
      <c r="M350" s="21">
        <f>F350*J350</f>
        <v>2494.58</v>
      </c>
      <c r="N350" s="16" t="s">
        <v>10</v>
      </c>
      <c r="O350" s="16" t="s">
        <v>365</v>
      </c>
      <c r="P350" s="16" t="s">
        <v>182</v>
      </c>
      <c r="Q350" s="16" t="s">
        <v>677</v>
      </c>
    </row>
    <row r="351" spans="1:17" s="17" customFormat="1" ht="27.75" customHeight="1" x14ac:dyDescent="0.25">
      <c r="A351" s="16">
        <v>344</v>
      </c>
      <c r="B351" s="16" t="s">
        <v>1645</v>
      </c>
      <c r="C351" s="38" t="s">
        <v>1646</v>
      </c>
      <c r="D351" s="16" t="s">
        <v>2402</v>
      </c>
      <c r="E351" s="31">
        <v>12020</v>
      </c>
      <c r="F351" s="16">
        <f t="shared" ref="F351:F356" si="2">E351/50</f>
        <v>240.4</v>
      </c>
      <c r="G351" s="16" t="s">
        <v>680</v>
      </c>
      <c r="H351" s="26">
        <v>6.24</v>
      </c>
      <c r="I351" s="16">
        <v>16</v>
      </c>
      <c r="J351" s="26">
        <v>6</v>
      </c>
      <c r="K351" s="16">
        <v>28</v>
      </c>
      <c r="L351" s="21">
        <f>F351*H351</f>
        <v>1500.096</v>
      </c>
      <c r="M351" s="21">
        <f>F351*J351</f>
        <v>1442.4</v>
      </c>
      <c r="N351" s="16" t="s">
        <v>10</v>
      </c>
      <c r="O351" s="16" t="s">
        <v>644</v>
      </c>
      <c r="P351" s="16" t="s">
        <v>163</v>
      </c>
      <c r="Q351" s="16" t="s">
        <v>10</v>
      </c>
    </row>
    <row r="352" spans="1:17" s="17" customFormat="1" ht="27.75" customHeight="1" x14ac:dyDescent="0.25">
      <c r="A352" s="16">
        <v>345</v>
      </c>
      <c r="B352" s="16" t="s">
        <v>1647</v>
      </c>
      <c r="C352" s="38" t="s">
        <v>1648</v>
      </c>
      <c r="D352" s="16" t="s">
        <v>2402</v>
      </c>
      <c r="E352" s="31">
        <v>10950</v>
      </c>
      <c r="F352" s="16">
        <f t="shared" si="2"/>
        <v>219</v>
      </c>
      <c r="G352" s="16" t="s">
        <v>680</v>
      </c>
      <c r="H352" s="26">
        <v>6.24</v>
      </c>
      <c r="I352" s="16">
        <v>16</v>
      </c>
      <c r="J352" s="26">
        <v>6</v>
      </c>
      <c r="K352" s="16">
        <v>28</v>
      </c>
      <c r="L352" s="21">
        <f>F352*H352</f>
        <v>1366.56</v>
      </c>
      <c r="M352" s="21">
        <f>F352*J352</f>
        <v>1314</v>
      </c>
      <c r="N352" s="16" t="s">
        <v>10</v>
      </c>
      <c r="O352" s="16" t="s">
        <v>644</v>
      </c>
      <c r="P352" s="16" t="s">
        <v>163</v>
      </c>
      <c r="Q352" s="16" t="s">
        <v>10</v>
      </c>
    </row>
    <row r="353" spans="1:17" s="17" customFormat="1" ht="27.75" customHeight="1" x14ac:dyDescent="0.25">
      <c r="A353" s="16">
        <v>346</v>
      </c>
      <c r="B353" s="16" t="s">
        <v>1649</v>
      </c>
      <c r="C353" s="38" t="s">
        <v>1650</v>
      </c>
      <c r="D353" s="16" t="s">
        <v>2402</v>
      </c>
      <c r="E353" s="31">
        <v>15350</v>
      </c>
      <c r="F353" s="16">
        <f t="shared" si="2"/>
        <v>307</v>
      </c>
      <c r="G353" s="16" t="s">
        <v>680</v>
      </c>
      <c r="H353" s="26">
        <v>6.24</v>
      </c>
      <c r="I353" s="16">
        <v>16</v>
      </c>
      <c r="J353" s="26">
        <v>6</v>
      </c>
      <c r="K353" s="16">
        <v>28</v>
      </c>
      <c r="L353" s="21">
        <f>F353*H353</f>
        <v>1915.68</v>
      </c>
      <c r="M353" s="21">
        <f>F353*J353</f>
        <v>1842</v>
      </c>
      <c r="N353" s="16" t="s">
        <v>10</v>
      </c>
      <c r="O353" s="16" t="s">
        <v>644</v>
      </c>
      <c r="P353" s="16" t="s">
        <v>163</v>
      </c>
      <c r="Q353" s="16" t="s">
        <v>10</v>
      </c>
    </row>
    <row r="354" spans="1:17" s="17" customFormat="1" ht="27.75" customHeight="1" x14ac:dyDescent="0.25">
      <c r="A354" s="16">
        <v>347</v>
      </c>
      <c r="B354" s="16" t="s">
        <v>1651</v>
      </c>
      <c r="C354" s="38" t="s">
        <v>1652</v>
      </c>
      <c r="D354" s="16" t="s">
        <v>2402</v>
      </c>
      <c r="E354" s="31">
        <v>17400</v>
      </c>
      <c r="F354" s="16">
        <f t="shared" si="2"/>
        <v>348</v>
      </c>
      <c r="G354" s="16" t="s">
        <v>680</v>
      </c>
      <c r="H354" s="26">
        <v>6.24</v>
      </c>
      <c r="I354" s="16">
        <v>16</v>
      </c>
      <c r="J354" s="26">
        <v>6</v>
      </c>
      <c r="K354" s="16">
        <v>28</v>
      </c>
      <c r="L354" s="21">
        <f>F354*H354</f>
        <v>2171.52</v>
      </c>
      <c r="M354" s="21">
        <f>F354*J354</f>
        <v>2088</v>
      </c>
      <c r="N354" s="16" t="s">
        <v>10</v>
      </c>
      <c r="O354" s="16" t="s">
        <v>644</v>
      </c>
      <c r="P354" s="16" t="s">
        <v>163</v>
      </c>
      <c r="Q354" s="16" t="s">
        <v>10</v>
      </c>
    </row>
    <row r="355" spans="1:17" s="17" customFormat="1" ht="27.75" customHeight="1" x14ac:dyDescent="0.25">
      <c r="A355" s="16">
        <v>348</v>
      </c>
      <c r="B355" s="16" t="s">
        <v>1653</v>
      </c>
      <c r="C355" s="38" t="s">
        <v>1654</v>
      </c>
      <c r="D355" s="16" t="s">
        <v>2402</v>
      </c>
      <c r="E355" s="31">
        <v>14140</v>
      </c>
      <c r="F355" s="16">
        <f t="shared" si="2"/>
        <v>282.8</v>
      </c>
      <c r="G355" s="16" t="s">
        <v>680</v>
      </c>
      <c r="H355" s="26">
        <v>6.24</v>
      </c>
      <c r="I355" s="16">
        <v>16</v>
      </c>
      <c r="J355" s="26">
        <v>6</v>
      </c>
      <c r="K355" s="16">
        <v>28</v>
      </c>
      <c r="L355" s="21">
        <f>F355*H355</f>
        <v>1764.672</v>
      </c>
      <c r="M355" s="21">
        <f>F355*J355</f>
        <v>1696.8000000000002</v>
      </c>
      <c r="N355" s="16" t="s">
        <v>10</v>
      </c>
      <c r="O355" s="16" t="s">
        <v>644</v>
      </c>
      <c r="P355" s="16" t="s">
        <v>163</v>
      </c>
      <c r="Q355" s="16" t="s">
        <v>10</v>
      </c>
    </row>
    <row r="356" spans="1:17" s="17" customFormat="1" ht="27.75" customHeight="1" x14ac:dyDescent="0.25">
      <c r="A356" s="16">
        <v>349</v>
      </c>
      <c r="B356" s="16" t="s">
        <v>1655</v>
      </c>
      <c r="C356" s="38" t="s">
        <v>1656</v>
      </c>
      <c r="D356" s="16" t="s">
        <v>2402</v>
      </c>
      <c r="E356" s="31">
        <v>10100</v>
      </c>
      <c r="F356" s="16">
        <f t="shared" si="2"/>
        <v>202</v>
      </c>
      <c r="G356" s="16" t="s">
        <v>680</v>
      </c>
      <c r="H356" s="26">
        <v>6.24</v>
      </c>
      <c r="I356" s="16">
        <v>16</v>
      </c>
      <c r="J356" s="26">
        <v>6</v>
      </c>
      <c r="K356" s="16">
        <v>28</v>
      </c>
      <c r="L356" s="21">
        <f>F356*H356</f>
        <v>1260.48</v>
      </c>
      <c r="M356" s="21">
        <f>F356*J356</f>
        <v>1212</v>
      </c>
      <c r="N356" s="16" t="s">
        <v>10</v>
      </c>
      <c r="O356" s="16" t="s">
        <v>644</v>
      </c>
      <c r="P356" s="16" t="s">
        <v>163</v>
      </c>
      <c r="Q356" s="16" t="s">
        <v>10</v>
      </c>
    </row>
    <row r="357" spans="1:17" s="17" customFormat="1" ht="27.75" customHeight="1" x14ac:dyDescent="0.25">
      <c r="A357" s="16">
        <v>350</v>
      </c>
      <c r="B357" s="16" t="s">
        <v>1657</v>
      </c>
      <c r="C357" s="38" t="s">
        <v>1658</v>
      </c>
      <c r="D357" s="16" t="s">
        <v>2406</v>
      </c>
      <c r="E357" s="31">
        <v>4520</v>
      </c>
      <c r="F357" s="16">
        <f>E357/10</f>
        <v>452</v>
      </c>
      <c r="G357" s="16" t="s">
        <v>2120</v>
      </c>
      <c r="H357" s="26">
        <v>6.95</v>
      </c>
      <c r="I357" s="16">
        <v>15</v>
      </c>
      <c r="J357" s="26">
        <v>6.3</v>
      </c>
      <c r="K357" s="16">
        <v>25</v>
      </c>
      <c r="L357" s="21">
        <f>F357*H357</f>
        <v>3141.4</v>
      </c>
      <c r="M357" s="21">
        <f>F357*J357</f>
        <v>2847.6</v>
      </c>
      <c r="N357" s="16"/>
      <c r="O357" s="16" t="s">
        <v>2414</v>
      </c>
      <c r="P357" s="16" t="s">
        <v>611</v>
      </c>
      <c r="Q357" s="16"/>
    </row>
    <row r="358" spans="1:17" s="17" customFormat="1" ht="27.75" customHeight="1" x14ac:dyDescent="0.25">
      <c r="A358" s="16">
        <v>351</v>
      </c>
      <c r="B358" s="16" t="s">
        <v>1659</v>
      </c>
      <c r="C358" s="38" t="s">
        <v>1660</v>
      </c>
      <c r="D358" s="16" t="s">
        <v>2406</v>
      </c>
      <c r="E358" s="31">
        <v>4700</v>
      </c>
      <c r="F358" s="16">
        <f>E358/10</f>
        <v>470</v>
      </c>
      <c r="G358" s="16" t="s">
        <v>901</v>
      </c>
      <c r="H358" s="26">
        <v>6.95</v>
      </c>
      <c r="I358" s="16">
        <v>15</v>
      </c>
      <c r="J358" s="26">
        <v>6.3</v>
      </c>
      <c r="K358" s="16">
        <v>25</v>
      </c>
      <c r="L358" s="21">
        <f>F358*H358</f>
        <v>3266.5</v>
      </c>
      <c r="M358" s="21">
        <f>F358*J358</f>
        <v>2961</v>
      </c>
      <c r="N358" s="16" t="s">
        <v>10</v>
      </c>
      <c r="O358" s="16" t="s">
        <v>2414</v>
      </c>
      <c r="P358" s="16" t="s">
        <v>163</v>
      </c>
      <c r="Q358" s="16" t="s">
        <v>10</v>
      </c>
    </row>
    <row r="359" spans="1:17" s="17" customFormat="1" ht="27.75" customHeight="1" x14ac:dyDescent="0.25">
      <c r="A359" s="16">
        <v>352</v>
      </c>
      <c r="B359" s="16" t="s">
        <v>1661</v>
      </c>
      <c r="C359" s="38" t="s">
        <v>1662</v>
      </c>
      <c r="D359" s="16" t="s">
        <v>2406</v>
      </c>
      <c r="E359" s="31">
        <v>800</v>
      </c>
      <c r="F359" s="16">
        <f>E359/100</f>
        <v>8</v>
      </c>
      <c r="G359" s="16" t="s">
        <v>900</v>
      </c>
      <c r="H359" s="26">
        <v>17.850000000000001</v>
      </c>
      <c r="I359" s="16">
        <v>15</v>
      </c>
      <c r="J359" s="26">
        <v>16.2</v>
      </c>
      <c r="K359" s="16">
        <v>25</v>
      </c>
      <c r="L359" s="21">
        <f>F359*H359</f>
        <v>142.80000000000001</v>
      </c>
      <c r="M359" s="21">
        <f>F359*J359</f>
        <v>129.6</v>
      </c>
      <c r="N359" s="16" t="s">
        <v>10</v>
      </c>
      <c r="O359" s="16" t="s">
        <v>2414</v>
      </c>
      <c r="P359" s="16" t="s">
        <v>163</v>
      </c>
      <c r="Q359" s="16" t="s">
        <v>10</v>
      </c>
    </row>
    <row r="360" spans="1:17" s="17" customFormat="1" ht="27.75" customHeight="1" x14ac:dyDescent="0.25">
      <c r="A360" s="16">
        <v>353</v>
      </c>
      <c r="B360" s="16" t="s">
        <v>1663</v>
      </c>
      <c r="C360" s="38" t="s">
        <v>1664</v>
      </c>
      <c r="D360" s="16" t="s">
        <v>2406</v>
      </c>
      <c r="E360" s="31">
        <v>14470</v>
      </c>
      <c r="F360" s="16">
        <f>E360/100</f>
        <v>144.69999999999999</v>
      </c>
      <c r="G360" s="16" t="s">
        <v>900</v>
      </c>
      <c r="H360" s="26">
        <v>17.850000000000001</v>
      </c>
      <c r="I360" s="16">
        <v>15</v>
      </c>
      <c r="J360" s="26">
        <v>16.2</v>
      </c>
      <c r="K360" s="16">
        <v>25</v>
      </c>
      <c r="L360" s="21">
        <f>F360*H360</f>
        <v>2582.895</v>
      </c>
      <c r="M360" s="21">
        <f>F360*J360</f>
        <v>2344.14</v>
      </c>
      <c r="N360" s="16" t="s">
        <v>10</v>
      </c>
      <c r="O360" s="16" t="s">
        <v>2414</v>
      </c>
      <c r="P360" s="16" t="s">
        <v>163</v>
      </c>
      <c r="Q360" s="16" t="s">
        <v>10</v>
      </c>
    </row>
    <row r="361" spans="1:17" s="17" customFormat="1" ht="27.75" customHeight="1" x14ac:dyDescent="0.25">
      <c r="A361" s="16">
        <v>354</v>
      </c>
      <c r="B361" s="16" t="s">
        <v>1878</v>
      </c>
      <c r="C361" s="38" t="s">
        <v>2348</v>
      </c>
      <c r="D361" s="16" t="s">
        <v>2393</v>
      </c>
      <c r="E361" s="31">
        <v>13300</v>
      </c>
      <c r="F361" s="16">
        <f>E361/160</f>
        <v>83.125</v>
      </c>
      <c r="G361" s="16" t="s">
        <v>779</v>
      </c>
      <c r="H361" s="26">
        <v>81.25</v>
      </c>
      <c r="I361" s="16">
        <v>7</v>
      </c>
      <c r="J361" s="26">
        <v>75.7</v>
      </c>
      <c r="K361" s="16">
        <v>21</v>
      </c>
      <c r="L361" s="21">
        <f>F361*H361</f>
        <v>6753.90625</v>
      </c>
      <c r="M361" s="21">
        <f>F361*J361</f>
        <v>6292.5625</v>
      </c>
      <c r="N361" s="16" t="s">
        <v>10</v>
      </c>
      <c r="O361" s="16" t="s">
        <v>694</v>
      </c>
      <c r="P361" s="16" t="s">
        <v>215</v>
      </c>
      <c r="Q361" s="16" t="s">
        <v>10</v>
      </c>
    </row>
    <row r="362" spans="1:17" s="17" customFormat="1" ht="27.75" customHeight="1" x14ac:dyDescent="0.25">
      <c r="A362" s="16">
        <v>355</v>
      </c>
      <c r="B362" s="16" t="s">
        <v>1665</v>
      </c>
      <c r="C362" s="38" t="s">
        <v>1666</v>
      </c>
      <c r="D362" s="16" t="s">
        <v>2402</v>
      </c>
      <c r="E362" s="31">
        <v>8670</v>
      </c>
      <c r="F362" s="16">
        <f>E362/50</f>
        <v>173.4</v>
      </c>
      <c r="G362" s="16" t="s">
        <v>680</v>
      </c>
      <c r="H362" s="26">
        <v>6.24</v>
      </c>
      <c r="I362" s="16">
        <v>16</v>
      </c>
      <c r="J362" s="26">
        <v>6</v>
      </c>
      <c r="K362" s="16">
        <v>28</v>
      </c>
      <c r="L362" s="21">
        <f>F362*H362</f>
        <v>1082.0160000000001</v>
      </c>
      <c r="M362" s="21">
        <f>F362*J362</f>
        <v>1040.4000000000001</v>
      </c>
      <c r="N362" s="16" t="s">
        <v>10</v>
      </c>
      <c r="O362" s="16" t="s">
        <v>644</v>
      </c>
      <c r="P362" s="16" t="s">
        <v>163</v>
      </c>
      <c r="Q362" s="16" t="s">
        <v>10</v>
      </c>
    </row>
    <row r="363" spans="1:17" s="17" customFormat="1" ht="27.75" customHeight="1" x14ac:dyDescent="0.25">
      <c r="A363" s="16">
        <v>356</v>
      </c>
      <c r="B363" s="16" t="s">
        <v>1667</v>
      </c>
      <c r="C363" s="38" t="s">
        <v>1668</v>
      </c>
      <c r="D363" s="16" t="s">
        <v>2402</v>
      </c>
      <c r="E363" s="31">
        <v>8940</v>
      </c>
      <c r="F363" s="16">
        <f>E363/50</f>
        <v>178.8</v>
      </c>
      <c r="G363" s="16" t="s">
        <v>680</v>
      </c>
      <c r="H363" s="26">
        <v>6.24</v>
      </c>
      <c r="I363" s="16">
        <v>16</v>
      </c>
      <c r="J363" s="26">
        <v>6</v>
      </c>
      <c r="K363" s="16">
        <v>28</v>
      </c>
      <c r="L363" s="21">
        <f>F363*H363</f>
        <v>1115.7120000000002</v>
      </c>
      <c r="M363" s="21">
        <f>F363*J363</f>
        <v>1072.8000000000002</v>
      </c>
      <c r="N363" s="16" t="s">
        <v>10</v>
      </c>
      <c r="O363" s="16" t="s">
        <v>644</v>
      </c>
      <c r="P363" s="16" t="s">
        <v>163</v>
      </c>
      <c r="Q363" s="16" t="s">
        <v>10</v>
      </c>
    </row>
    <row r="364" spans="1:17" s="17" customFormat="1" ht="27.75" customHeight="1" x14ac:dyDescent="0.25">
      <c r="A364" s="16">
        <v>357</v>
      </c>
      <c r="B364" s="16" t="s">
        <v>1669</v>
      </c>
      <c r="C364" s="38" t="s">
        <v>1670</v>
      </c>
      <c r="D364" s="16" t="s">
        <v>2406</v>
      </c>
      <c r="E364" s="31">
        <v>6250</v>
      </c>
      <c r="F364" s="16">
        <f t="shared" ref="F364:F372" si="3">E364/10</f>
        <v>625</v>
      </c>
      <c r="G364" s="16" t="s">
        <v>901</v>
      </c>
      <c r="H364" s="26">
        <v>6.6</v>
      </c>
      <c r="I364" s="16">
        <v>15</v>
      </c>
      <c r="J364" s="26">
        <v>5.95</v>
      </c>
      <c r="K364" s="16">
        <v>25</v>
      </c>
      <c r="L364" s="21">
        <f>F364*H364</f>
        <v>4125</v>
      </c>
      <c r="M364" s="21">
        <f>F364*J364</f>
        <v>3718.75</v>
      </c>
      <c r="N364" s="16" t="s">
        <v>10</v>
      </c>
      <c r="O364" s="16" t="s">
        <v>2414</v>
      </c>
      <c r="P364" s="16" t="s">
        <v>163</v>
      </c>
      <c r="Q364" s="16" t="s">
        <v>10</v>
      </c>
    </row>
    <row r="365" spans="1:17" s="17" customFormat="1" ht="27.75" customHeight="1" x14ac:dyDescent="0.25">
      <c r="A365" s="16">
        <v>358</v>
      </c>
      <c r="B365" s="16" t="s">
        <v>1671</v>
      </c>
      <c r="C365" s="38" t="s">
        <v>2135</v>
      </c>
      <c r="D365" s="16" t="s">
        <v>2406</v>
      </c>
      <c r="E365" s="31">
        <v>6050</v>
      </c>
      <c r="F365" s="16">
        <f t="shared" si="3"/>
        <v>605</v>
      </c>
      <c r="G365" s="16" t="s">
        <v>901</v>
      </c>
      <c r="H365" s="26">
        <v>5.0199999999999996</v>
      </c>
      <c r="I365" s="16">
        <v>15</v>
      </c>
      <c r="J365" s="26">
        <v>4.55</v>
      </c>
      <c r="K365" s="16">
        <v>25</v>
      </c>
      <c r="L365" s="21">
        <f>F365*H365</f>
        <v>3037.1</v>
      </c>
      <c r="M365" s="21">
        <f>F365*J365</f>
        <v>2752.75</v>
      </c>
      <c r="N365" s="16" t="s">
        <v>10</v>
      </c>
      <c r="O365" s="16" t="s">
        <v>2414</v>
      </c>
      <c r="P365" s="16" t="s">
        <v>163</v>
      </c>
      <c r="Q365" s="16" t="s">
        <v>10</v>
      </c>
    </row>
    <row r="366" spans="1:17" s="17" customFormat="1" ht="27.75" customHeight="1" x14ac:dyDescent="0.25">
      <c r="A366" s="16">
        <v>359</v>
      </c>
      <c r="B366" s="16" t="s">
        <v>1672</v>
      </c>
      <c r="C366" s="38" t="s">
        <v>1673</v>
      </c>
      <c r="D366" s="16" t="s">
        <v>2406</v>
      </c>
      <c r="E366" s="31">
        <v>9645</v>
      </c>
      <c r="F366" s="16">
        <f t="shared" si="3"/>
        <v>964.5</v>
      </c>
      <c r="G366" s="16" t="s">
        <v>901</v>
      </c>
      <c r="H366" s="26">
        <v>5.0199999999999996</v>
      </c>
      <c r="I366" s="16">
        <v>15</v>
      </c>
      <c r="J366" s="26">
        <v>4.55</v>
      </c>
      <c r="K366" s="16">
        <v>25</v>
      </c>
      <c r="L366" s="21">
        <f>F366*H366</f>
        <v>4841.79</v>
      </c>
      <c r="M366" s="21">
        <f>F366*J366</f>
        <v>4388.4749999999995</v>
      </c>
      <c r="N366" s="16" t="s">
        <v>10</v>
      </c>
      <c r="O366" s="16" t="s">
        <v>2414</v>
      </c>
      <c r="P366" s="16" t="s">
        <v>163</v>
      </c>
      <c r="Q366" s="16" t="s">
        <v>10</v>
      </c>
    </row>
    <row r="367" spans="1:17" s="17" customFormat="1" ht="27.75" customHeight="1" x14ac:dyDescent="0.25">
      <c r="A367" s="16">
        <v>360</v>
      </c>
      <c r="B367" s="16" t="s">
        <v>1674</v>
      </c>
      <c r="C367" s="38" t="s">
        <v>1675</v>
      </c>
      <c r="D367" s="16" t="s">
        <v>2406</v>
      </c>
      <c r="E367" s="31">
        <v>9105</v>
      </c>
      <c r="F367" s="16">
        <f t="shared" si="3"/>
        <v>910.5</v>
      </c>
      <c r="G367" s="16" t="s">
        <v>901</v>
      </c>
      <c r="H367" s="26">
        <v>5.0199999999999996</v>
      </c>
      <c r="I367" s="16">
        <v>15</v>
      </c>
      <c r="J367" s="26">
        <v>4.55</v>
      </c>
      <c r="K367" s="16">
        <v>25</v>
      </c>
      <c r="L367" s="21">
        <f>F367*H367</f>
        <v>4570.71</v>
      </c>
      <c r="M367" s="21">
        <f>F367*J367</f>
        <v>4142.7749999999996</v>
      </c>
      <c r="N367" s="16" t="s">
        <v>10</v>
      </c>
      <c r="O367" s="16" t="s">
        <v>2414</v>
      </c>
      <c r="P367" s="16" t="s">
        <v>163</v>
      </c>
      <c r="Q367" s="16" t="s">
        <v>10</v>
      </c>
    </row>
    <row r="368" spans="1:17" s="17" customFormat="1" ht="27.75" customHeight="1" x14ac:dyDescent="0.25">
      <c r="A368" s="16">
        <v>361</v>
      </c>
      <c r="B368" s="16" t="s">
        <v>1676</v>
      </c>
      <c r="C368" s="38" t="s">
        <v>2136</v>
      </c>
      <c r="D368" s="16" t="s">
        <v>2406</v>
      </c>
      <c r="E368" s="31">
        <v>8912</v>
      </c>
      <c r="F368" s="16">
        <f t="shared" si="3"/>
        <v>891.2</v>
      </c>
      <c r="G368" s="16" t="s">
        <v>901</v>
      </c>
      <c r="H368" s="26">
        <v>5.0199999999999996</v>
      </c>
      <c r="I368" s="16">
        <v>15</v>
      </c>
      <c r="J368" s="26">
        <v>4.55</v>
      </c>
      <c r="K368" s="16">
        <v>25</v>
      </c>
      <c r="L368" s="21">
        <f>F368*H368</f>
        <v>4473.8239999999996</v>
      </c>
      <c r="M368" s="21">
        <f>F368*J368</f>
        <v>4054.96</v>
      </c>
      <c r="N368" s="16" t="s">
        <v>10</v>
      </c>
      <c r="O368" s="16" t="s">
        <v>2414</v>
      </c>
      <c r="P368" s="16" t="s">
        <v>163</v>
      </c>
      <c r="Q368" s="16" t="s">
        <v>10</v>
      </c>
    </row>
    <row r="369" spans="1:17" s="17" customFormat="1" ht="27.75" customHeight="1" x14ac:dyDescent="0.25">
      <c r="A369" s="16">
        <v>362</v>
      </c>
      <c r="B369" s="16" t="s">
        <v>1677</v>
      </c>
      <c r="C369" s="38" t="s">
        <v>2137</v>
      </c>
      <c r="D369" s="16" t="s">
        <v>2406</v>
      </c>
      <c r="E369" s="31">
        <v>6470</v>
      </c>
      <c r="F369" s="16">
        <f t="shared" si="3"/>
        <v>647</v>
      </c>
      <c r="G369" s="16" t="s">
        <v>901</v>
      </c>
      <c r="H369" s="26">
        <v>5.0199999999999996</v>
      </c>
      <c r="I369" s="16">
        <v>15</v>
      </c>
      <c r="J369" s="26">
        <v>4.55</v>
      </c>
      <c r="K369" s="16">
        <v>25</v>
      </c>
      <c r="L369" s="21">
        <f>F369*H369</f>
        <v>3247.9399999999996</v>
      </c>
      <c r="M369" s="21">
        <f>F369*J369</f>
        <v>2943.85</v>
      </c>
      <c r="N369" s="16" t="s">
        <v>10</v>
      </c>
      <c r="O369" s="16" t="s">
        <v>2414</v>
      </c>
      <c r="P369" s="16" t="s">
        <v>163</v>
      </c>
      <c r="Q369" s="16" t="s">
        <v>10</v>
      </c>
    </row>
    <row r="370" spans="1:17" s="17" customFormat="1" ht="27.75" customHeight="1" x14ac:dyDescent="0.25">
      <c r="A370" s="16">
        <v>363</v>
      </c>
      <c r="B370" s="16" t="s">
        <v>1678</v>
      </c>
      <c r="C370" s="38" t="s">
        <v>1679</v>
      </c>
      <c r="D370" s="16" t="s">
        <v>2406</v>
      </c>
      <c r="E370" s="31">
        <v>6550</v>
      </c>
      <c r="F370" s="16">
        <f t="shared" si="3"/>
        <v>655</v>
      </c>
      <c r="G370" s="16" t="s">
        <v>901</v>
      </c>
      <c r="H370" s="26">
        <v>6.16</v>
      </c>
      <c r="I370" s="16">
        <v>15</v>
      </c>
      <c r="J370" s="26">
        <v>5.6</v>
      </c>
      <c r="K370" s="16">
        <v>25</v>
      </c>
      <c r="L370" s="21">
        <f>F370*H370</f>
        <v>4034.8</v>
      </c>
      <c r="M370" s="21">
        <f>F370*J370</f>
        <v>3667.9999999999995</v>
      </c>
      <c r="N370" s="16" t="s">
        <v>10</v>
      </c>
      <c r="O370" s="16" t="s">
        <v>2414</v>
      </c>
      <c r="P370" s="16" t="s">
        <v>163</v>
      </c>
      <c r="Q370" s="16" t="s">
        <v>10</v>
      </c>
    </row>
    <row r="371" spans="1:17" s="17" customFormat="1" ht="27.75" customHeight="1" x14ac:dyDescent="0.25">
      <c r="A371" s="16">
        <v>364</v>
      </c>
      <c r="B371" s="16" t="s">
        <v>1680</v>
      </c>
      <c r="C371" s="38" t="s">
        <v>1681</v>
      </c>
      <c r="D371" s="16" t="s">
        <v>2406</v>
      </c>
      <c r="E371" s="31">
        <v>4440</v>
      </c>
      <c r="F371" s="16">
        <f t="shared" si="3"/>
        <v>444</v>
      </c>
      <c r="G371" s="16" t="s">
        <v>901</v>
      </c>
      <c r="H371" s="26">
        <v>6.16</v>
      </c>
      <c r="I371" s="16">
        <v>15</v>
      </c>
      <c r="J371" s="26">
        <v>5.6</v>
      </c>
      <c r="K371" s="16">
        <v>25</v>
      </c>
      <c r="L371" s="21">
        <f>F371*H371</f>
        <v>2735.04</v>
      </c>
      <c r="M371" s="21">
        <f>F371*J371</f>
        <v>2486.3999999999996</v>
      </c>
      <c r="N371" s="16" t="s">
        <v>10</v>
      </c>
      <c r="O371" s="16" t="s">
        <v>2414</v>
      </c>
      <c r="P371" s="16" t="s">
        <v>163</v>
      </c>
      <c r="Q371" s="16" t="s">
        <v>10</v>
      </c>
    </row>
    <row r="372" spans="1:17" s="17" customFormat="1" ht="27.75" customHeight="1" x14ac:dyDescent="0.25">
      <c r="A372" s="16">
        <v>365</v>
      </c>
      <c r="B372" s="16" t="s">
        <v>1682</v>
      </c>
      <c r="C372" s="38" t="s">
        <v>1683</v>
      </c>
      <c r="D372" s="16" t="s">
        <v>2406</v>
      </c>
      <c r="E372" s="31">
        <v>3030</v>
      </c>
      <c r="F372" s="16">
        <f t="shared" si="3"/>
        <v>303</v>
      </c>
      <c r="G372" s="16" t="s">
        <v>901</v>
      </c>
      <c r="H372" s="26">
        <v>6.55</v>
      </c>
      <c r="I372" s="16">
        <v>15</v>
      </c>
      <c r="J372" s="26">
        <v>5.95</v>
      </c>
      <c r="K372" s="16">
        <v>25</v>
      </c>
      <c r="L372" s="21">
        <f>F372*H372</f>
        <v>1984.6499999999999</v>
      </c>
      <c r="M372" s="21">
        <f>F372*J372</f>
        <v>1802.8500000000001</v>
      </c>
      <c r="N372" s="16" t="s">
        <v>10</v>
      </c>
      <c r="O372" s="16" t="s">
        <v>2414</v>
      </c>
      <c r="P372" s="16" t="s">
        <v>163</v>
      </c>
      <c r="Q372" s="16" t="s">
        <v>10</v>
      </c>
    </row>
    <row r="373" spans="1:17" s="17" customFormat="1" ht="27.75" customHeight="1" x14ac:dyDescent="0.25">
      <c r="A373" s="16">
        <v>366</v>
      </c>
      <c r="B373" s="16" t="s">
        <v>1692</v>
      </c>
      <c r="C373" s="38" t="s">
        <v>2140</v>
      </c>
      <c r="D373" s="16" t="s">
        <v>2406</v>
      </c>
      <c r="E373" s="31">
        <v>1230</v>
      </c>
      <c r="F373" s="16">
        <f>E373/1</f>
        <v>1230</v>
      </c>
      <c r="G373" s="16" t="s">
        <v>168</v>
      </c>
      <c r="H373" s="26">
        <v>1.55</v>
      </c>
      <c r="I373" s="16">
        <v>15</v>
      </c>
      <c r="J373" s="26">
        <v>1.4</v>
      </c>
      <c r="K373" s="16">
        <v>25</v>
      </c>
      <c r="L373" s="21">
        <f>F373*H373</f>
        <v>1906.5</v>
      </c>
      <c r="M373" s="21">
        <f>F373*J373</f>
        <v>1722</v>
      </c>
      <c r="N373" s="16" t="s">
        <v>669</v>
      </c>
      <c r="O373" s="16" t="s">
        <v>670</v>
      </c>
      <c r="P373" s="16" t="s">
        <v>163</v>
      </c>
      <c r="Q373" s="16" t="s">
        <v>691</v>
      </c>
    </row>
    <row r="374" spans="1:17" s="17" customFormat="1" ht="27.75" customHeight="1" x14ac:dyDescent="0.25">
      <c r="A374" s="16">
        <v>367</v>
      </c>
      <c r="B374" s="16" t="s">
        <v>1693</v>
      </c>
      <c r="C374" s="38" t="s">
        <v>2213</v>
      </c>
      <c r="D374" s="16" t="s">
        <v>2402</v>
      </c>
      <c r="E374" s="31">
        <v>19640</v>
      </c>
      <c r="F374" s="16">
        <f>E374/30</f>
        <v>654.66666666666663</v>
      </c>
      <c r="G374" s="16" t="s">
        <v>682</v>
      </c>
      <c r="H374" s="26">
        <v>62.53</v>
      </c>
      <c r="I374" s="16">
        <v>16</v>
      </c>
      <c r="J374" s="26">
        <v>60.5</v>
      </c>
      <c r="K374" s="16">
        <v>28</v>
      </c>
      <c r="L374" s="21">
        <f>F374*H374</f>
        <v>40936.306666666664</v>
      </c>
      <c r="M374" s="21">
        <f>F374*J374</f>
        <v>39607.333333333328</v>
      </c>
      <c r="N374" s="16" t="s">
        <v>692</v>
      </c>
      <c r="O374" s="16" t="s">
        <v>365</v>
      </c>
      <c r="P374" s="16" t="s">
        <v>182</v>
      </c>
      <c r="Q374" s="16" t="s">
        <v>693</v>
      </c>
    </row>
    <row r="375" spans="1:17" s="17" customFormat="1" ht="27.75" customHeight="1" x14ac:dyDescent="0.25">
      <c r="A375" s="16">
        <v>368</v>
      </c>
      <c r="B375" s="16" t="s">
        <v>1701</v>
      </c>
      <c r="C375" s="38" t="s">
        <v>1702</v>
      </c>
      <c r="D375" s="16" t="s">
        <v>2402</v>
      </c>
      <c r="E375" s="31">
        <v>15600</v>
      </c>
      <c r="F375" s="16">
        <f>E375/5000</f>
        <v>3.12</v>
      </c>
      <c r="G375" s="16" t="s">
        <v>701</v>
      </c>
      <c r="H375" s="26">
        <v>145</v>
      </c>
      <c r="I375" s="16">
        <v>16</v>
      </c>
      <c r="J375" s="26">
        <v>130</v>
      </c>
      <c r="K375" s="16">
        <v>28</v>
      </c>
      <c r="L375" s="21">
        <f>F375*H375</f>
        <v>452.40000000000003</v>
      </c>
      <c r="M375" s="21">
        <f>F375*J375</f>
        <v>405.6</v>
      </c>
      <c r="N375" s="16" t="s">
        <v>10</v>
      </c>
      <c r="O375" s="16" t="s">
        <v>644</v>
      </c>
      <c r="P375" s="16" t="s">
        <v>163</v>
      </c>
      <c r="Q375" s="16" t="s">
        <v>10</v>
      </c>
    </row>
    <row r="376" spans="1:17" s="17" customFormat="1" ht="27.75" customHeight="1" x14ac:dyDescent="0.25">
      <c r="A376" s="16">
        <v>369</v>
      </c>
      <c r="B376" s="16" t="s">
        <v>1794</v>
      </c>
      <c r="C376" s="38" t="s">
        <v>1795</v>
      </c>
      <c r="D376" s="16" t="s">
        <v>2406</v>
      </c>
      <c r="E376" s="31">
        <v>320</v>
      </c>
      <c r="F376" s="16">
        <f>E376/100</f>
        <v>3.2</v>
      </c>
      <c r="G376" s="16" t="s">
        <v>915</v>
      </c>
      <c r="H376" s="26">
        <v>26</v>
      </c>
      <c r="I376" s="16">
        <v>15</v>
      </c>
      <c r="J376" s="26">
        <v>24</v>
      </c>
      <c r="K376" s="16">
        <v>25</v>
      </c>
      <c r="L376" s="21">
        <f>F376*H376</f>
        <v>83.2</v>
      </c>
      <c r="M376" s="21">
        <f>F376*J376</f>
        <v>76.800000000000011</v>
      </c>
      <c r="N376" s="16" t="s">
        <v>675</v>
      </c>
      <c r="O376" s="16" t="s">
        <v>676</v>
      </c>
      <c r="P376" s="16" t="s">
        <v>404</v>
      </c>
      <c r="Q376" s="16" t="s">
        <v>746</v>
      </c>
    </row>
    <row r="377" spans="1:17" s="17" customFormat="1" ht="27.75" customHeight="1" x14ac:dyDescent="0.25">
      <c r="A377" s="16">
        <v>370</v>
      </c>
      <c r="B377" s="16" t="s">
        <v>1782</v>
      </c>
      <c r="C377" s="38" t="s">
        <v>2145</v>
      </c>
      <c r="D377" s="16" t="s">
        <v>2406</v>
      </c>
      <c r="E377" s="31">
        <v>400</v>
      </c>
      <c r="F377" s="16">
        <f>E377/12</f>
        <v>33.333333333333336</v>
      </c>
      <c r="G377" s="16" t="s">
        <v>903</v>
      </c>
      <c r="H377" s="26">
        <v>182</v>
      </c>
      <c r="I377" s="16">
        <v>15</v>
      </c>
      <c r="J377" s="26">
        <v>165</v>
      </c>
      <c r="K377" s="16">
        <v>25</v>
      </c>
      <c r="L377" s="21">
        <f>F377*H377</f>
        <v>6066.666666666667</v>
      </c>
      <c r="M377" s="21">
        <f>F377*J377</f>
        <v>5500</v>
      </c>
      <c r="N377" s="16" t="s">
        <v>675</v>
      </c>
      <c r="O377" s="16" t="s">
        <v>676</v>
      </c>
      <c r="P377" s="16" t="s">
        <v>404</v>
      </c>
      <c r="Q377" s="16" t="s">
        <v>737</v>
      </c>
    </row>
    <row r="378" spans="1:17" s="17" customFormat="1" ht="27.75" customHeight="1" x14ac:dyDescent="0.25">
      <c r="A378" s="16">
        <v>371</v>
      </c>
      <c r="B378" s="16" t="s">
        <v>1777</v>
      </c>
      <c r="C378" s="38" t="s">
        <v>1778</v>
      </c>
      <c r="D378" s="16" t="s">
        <v>2402</v>
      </c>
      <c r="E378" s="31">
        <v>3050</v>
      </c>
      <c r="F378" s="16">
        <f>E378/100</f>
        <v>30.5</v>
      </c>
      <c r="G378" s="16" t="s">
        <v>342</v>
      </c>
      <c r="H378" s="26">
        <v>82.94</v>
      </c>
      <c r="I378" s="16">
        <v>16</v>
      </c>
      <c r="J378" s="26">
        <v>80.08</v>
      </c>
      <c r="K378" s="16">
        <v>28</v>
      </c>
      <c r="L378" s="21">
        <f>F378*H378</f>
        <v>2529.67</v>
      </c>
      <c r="M378" s="21">
        <f>F378*J378</f>
        <v>2442.44</v>
      </c>
      <c r="N378" s="16" t="s">
        <v>10</v>
      </c>
      <c r="O378" s="16" t="s">
        <v>644</v>
      </c>
      <c r="P378" s="16" t="s">
        <v>163</v>
      </c>
      <c r="Q378" s="16" t="s">
        <v>736</v>
      </c>
    </row>
    <row r="379" spans="1:17" s="17" customFormat="1" ht="27.75" customHeight="1" x14ac:dyDescent="0.25">
      <c r="A379" s="16">
        <v>372</v>
      </c>
      <c r="B379" s="16" t="s">
        <v>1779</v>
      </c>
      <c r="C379" s="38" t="s">
        <v>2247</v>
      </c>
      <c r="D379" s="16" t="s">
        <v>2402</v>
      </c>
      <c r="E379" s="31">
        <v>7100</v>
      </c>
      <c r="F379" s="16">
        <f>E379/50</f>
        <v>142</v>
      </c>
      <c r="G379" s="16" t="s">
        <v>680</v>
      </c>
      <c r="H379" s="26">
        <v>65.25</v>
      </c>
      <c r="I379" s="16">
        <v>16</v>
      </c>
      <c r="J379" s="26">
        <v>63</v>
      </c>
      <c r="K379" s="16">
        <v>28</v>
      </c>
      <c r="L379" s="21">
        <f>F379*H379</f>
        <v>9265.5</v>
      </c>
      <c r="M379" s="21">
        <f>F379*J379</f>
        <v>8946</v>
      </c>
      <c r="N379" s="16" t="s">
        <v>10</v>
      </c>
      <c r="O379" s="16" t="s">
        <v>644</v>
      </c>
      <c r="P379" s="16" t="s">
        <v>163</v>
      </c>
      <c r="Q379" s="16" t="s">
        <v>736</v>
      </c>
    </row>
    <row r="380" spans="1:17" s="17" customFormat="1" ht="27.75" customHeight="1" x14ac:dyDescent="0.25">
      <c r="A380" s="16">
        <v>373</v>
      </c>
      <c r="B380" s="16" t="s">
        <v>1780</v>
      </c>
      <c r="C380" s="38" t="s">
        <v>1781</v>
      </c>
      <c r="D380" s="16" t="s">
        <v>2402</v>
      </c>
      <c r="E380" s="31">
        <v>4390</v>
      </c>
      <c r="F380" s="16">
        <f>E380/50</f>
        <v>87.8</v>
      </c>
      <c r="G380" s="16" t="s">
        <v>680</v>
      </c>
      <c r="H380" s="26">
        <v>63.8</v>
      </c>
      <c r="I380" s="16">
        <v>16</v>
      </c>
      <c r="J380" s="26">
        <v>61.5</v>
      </c>
      <c r="K380" s="16">
        <v>28</v>
      </c>
      <c r="L380" s="21">
        <f>F380*H380</f>
        <v>5601.6399999999994</v>
      </c>
      <c r="M380" s="21">
        <f>F380*J380</f>
        <v>5399.7</v>
      </c>
      <c r="N380" s="16" t="s">
        <v>10</v>
      </c>
      <c r="O380" s="16" t="s">
        <v>644</v>
      </c>
      <c r="P380" s="16" t="s">
        <v>163</v>
      </c>
      <c r="Q380" s="16" t="s">
        <v>736</v>
      </c>
    </row>
    <row r="381" spans="1:17" s="17" customFormat="1" ht="27.75" customHeight="1" x14ac:dyDescent="0.25">
      <c r="A381" s="16">
        <v>374</v>
      </c>
      <c r="B381" s="16" t="s">
        <v>1340</v>
      </c>
      <c r="C381" s="38" t="s">
        <v>1341</v>
      </c>
      <c r="D381" s="16" t="s">
        <v>2401</v>
      </c>
      <c r="E381" s="31">
        <v>11210000</v>
      </c>
      <c r="F381" s="16">
        <f>E381/1000</f>
        <v>11210</v>
      </c>
      <c r="G381" s="16" t="s">
        <v>243</v>
      </c>
      <c r="H381" s="26">
        <v>13.9</v>
      </c>
      <c r="I381" s="16">
        <v>28</v>
      </c>
      <c r="J381" s="26">
        <v>0</v>
      </c>
      <c r="K381" s="16">
        <v>0</v>
      </c>
      <c r="L381" s="21">
        <f>F381*H381</f>
        <v>155819</v>
      </c>
      <c r="M381" s="21">
        <f>F381*J381</f>
        <v>0</v>
      </c>
      <c r="N381" s="16" t="s">
        <v>488</v>
      </c>
      <c r="O381" s="16" t="s">
        <v>175</v>
      </c>
      <c r="P381" s="16" t="s">
        <v>169</v>
      </c>
      <c r="Q381" s="16" t="s">
        <v>10</v>
      </c>
    </row>
    <row r="382" spans="1:17" s="17" customFormat="1" ht="27.75" customHeight="1" x14ac:dyDescent="0.25">
      <c r="A382" s="16">
        <v>375</v>
      </c>
      <c r="B382" s="16" t="s">
        <v>1342</v>
      </c>
      <c r="C382" s="38" t="s">
        <v>1343</v>
      </c>
      <c r="D382" s="16" t="s">
        <v>2404</v>
      </c>
      <c r="E382" s="31">
        <v>418800</v>
      </c>
      <c r="F382" s="16">
        <f>E382/100</f>
        <v>4188</v>
      </c>
      <c r="G382" s="16" t="s">
        <v>204</v>
      </c>
      <c r="H382" s="26">
        <v>5</v>
      </c>
      <c r="I382" s="16">
        <v>80</v>
      </c>
      <c r="J382" s="26">
        <v>0</v>
      </c>
      <c r="K382" s="16">
        <v>0</v>
      </c>
      <c r="L382" s="21">
        <f>F382*H382</f>
        <v>20940</v>
      </c>
      <c r="M382" s="21">
        <f>F382*J382</f>
        <v>0</v>
      </c>
      <c r="N382" s="16" t="s">
        <v>489</v>
      </c>
      <c r="O382" s="16" t="s">
        <v>2415</v>
      </c>
      <c r="P382" s="16" t="s">
        <v>205</v>
      </c>
      <c r="Q382" s="16" t="s">
        <v>206</v>
      </c>
    </row>
    <row r="383" spans="1:17" s="17" customFormat="1" ht="27.75" customHeight="1" x14ac:dyDescent="0.25">
      <c r="A383" s="16">
        <v>376</v>
      </c>
      <c r="B383" s="16" t="s">
        <v>1353</v>
      </c>
      <c r="C383" s="38" t="s">
        <v>1382</v>
      </c>
      <c r="D383" s="16" t="s">
        <v>2109</v>
      </c>
      <c r="E383" s="31">
        <v>49000</v>
      </c>
      <c r="F383" s="16">
        <f>E383/G383</f>
        <v>490</v>
      </c>
      <c r="G383" s="36">
        <v>100</v>
      </c>
      <c r="H383" s="26">
        <v>1.1000000000000001</v>
      </c>
      <c r="I383" s="16">
        <v>15</v>
      </c>
      <c r="J383" s="26">
        <v>0</v>
      </c>
      <c r="K383" s="16">
        <v>0</v>
      </c>
      <c r="L383" s="21">
        <f>F383*H383</f>
        <v>539</v>
      </c>
      <c r="M383" s="21">
        <f>F383*J383</f>
        <v>0</v>
      </c>
      <c r="N383" s="16" t="s">
        <v>10</v>
      </c>
      <c r="O383" s="16" t="s">
        <v>174</v>
      </c>
      <c r="P383" s="16" t="s">
        <v>169</v>
      </c>
      <c r="Q383" s="16" t="s">
        <v>35</v>
      </c>
    </row>
    <row r="384" spans="1:17" s="17" customFormat="1" ht="27.75" customHeight="1" x14ac:dyDescent="0.25">
      <c r="A384" s="16">
        <v>377</v>
      </c>
      <c r="B384" s="16" t="s">
        <v>1354</v>
      </c>
      <c r="C384" s="38" t="s">
        <v>1383</v>
      </c>
      <c r="D384" s="16" t="s">
        <v>2402</v>
      </c>
      <c r="E384" s="31">
        <v>9040</v>
      </c>
      <c r="F384" s="16">
        <f>E384/100</f>
        <v>90.4</v>
      </c>
      <c r="G384" s="16" t="s">
        <v>237</v>
      </c>
      <c r="H384" s="26">
        <v>37.799999999999997</v>
      </c>
      <c r="I384" s="16">
        <v>16</v>
      </c>
      <c r="J384" s="26">
        <v>36.4</v>
      </c>
      <c r="K384" s="16">
        <v>28</v>
      </c>
      <c r="L384" s="21">
        <f>F384*H384</f>
        <v>3417.12</v>
      </c>
      <c r="M384" s="21">
        <f>F384*J384</f>
        <v>3290.56</v>
      </c>
      <c r="N384" s="16" t="s">
        <v>10</v>
      </c>
      <c r="O384" s="16" t="s">
        <v>233</v>
      </c>
      <c r="P384" s="16" t="s">
        <v>234</v>
      </c>
      <c r="Q384" s="16" t="s">
        <v>10</v>
      </c>
    </row>
    <row r="385" spans="1:17" s="17" customFormat="1" ht="27.75" customHeight="1" x14ac:dyDescent="0.25">
      <c r="A385" s="16">
        <v>378</v>
      </c>
      <c r="B385" s="16" t="s">
        <v>1336</v>
      </c>
      <c r="C385" s="38" t="s">
        <v>1337</v>
      </c>
      <c r="D385" s="16" t="s">
        <v>2402</v>
      </c>
      <c r="E385" s="31">
        <v>810</v>
      </c>
      <c r="F385" s="16">
        <f>E385/25</f>
        <v>32.4</v>
      </c>
      <c r="G385" s="16" t="s">
        <v>486</v>
      </c>
      <c r="H385" s="26">
        <v>58.96</v>
      </c>
      <c r="I385" s="16">
        <v>16</v>
      </c>
      <c r="J385" s="26">
        <v>56.77</v>
      </c>
      <c r="K385" s="16">
        <v>28</v>
      </c>
      <c r="L385" s="21">
        <f>F385*H385</f>
        <v>1910.3039999999999</v>
      </c>
      <c r="M385" s="21">
        <f>F385*J385</f>
        <v>1839.348</v>
      </c>
      <c r="N385" s="16" t="s">
        <v>485</v>
      </c>
      <c r="O385" s="16" t="s">
        <v>194</v>
      </c>
      <c r="P385" s="16" t="s">
        <v>195</v>
      </c>
      <c r="Q385" s="16" t="s">
        <v>10</v>
      </c>
    </row>
    <row r="386" spans="1:17" s="17" customFormat="1" ht="27.75" customHeight="1" x14ac:dyDescent="0.25">
      <c r="A386" s="16">
        <v>379</v>
      </c>
      <c r="B386" s="16" t="s">
        <v>1338</v>
      </c>
      <c r="C386" s="38" t="s">
        <v>1339</v>
      </c>
      <c r="D386" s="16" t="s">
        <v>2388</v>
      </c>
      <c r="E386" s="31">
        <v>4000</v>
      </c>
      <c r="F386" s="16">
        <f>E386/100</f>
        <v>40</v>
      </c>
      <c r="G386" s="16" t="s">
        <v>202</v>
      </c>
      <c r="H386" s="26">
        <v>21.78</v>
      </c>
      <c r="I386" s="16">
        <v>14</v>
      </c>
      <c r="J386" s="26">
        <v>0</v>
      </c>
      <c r="K386" s="16">
        <v>0</v>
      </c>
      <c r="L386" s="21">
        <f>F386*H386</f>
        <v>871.2</v>
      </c>
      <c r="M386" s="21">
        <f>F386*J386</f>
        <v>0</v>
      </c>
      <c r="N386" s="16" t="s">
        <v>10</v>
      </c>
      <c r="O386" s="16" t="s">
        <v>266</v>
      </c>
      <c r="P386" s="16" t="s">
        <v>267</v>
      </c>
      <c r="Q386" s="16" t="s">
        <v>487</v>
      </c>
    </row>
    <row r="387" spans="1:17" s="17" customFormat="1" ht="27.75" customHeight="1" x14ac:dyDescent="0.25">
      <c r="A387" s="16">
        <v>380</v>
      </c>
      <c r="B387" s="16" t="s">
        <v>1350</v>
      </c>
      <c r="C387" s="38" t="s">
        <v>1351</v>
      </c>
      <c r="D387" s="16" t="s">
        <v>2402</v>
      </c>
      <c r="E387" s="31">
        <v>44500</v>
      </c>
      <c r="F387" s="16">
        <f>E387/100</f>
        <v>445</v>
      </c>
      <c r="G387" s="16" t="s">
        <v>204</v>
      </c>
      <c r="H387" s="26">
        <v>4.53</v>
      </c>
      <c r="I387" s="16">
        <v>16</v>
      </c>
      <c r="J387" s="26">
        <v>4.38</v>
      </c>
      <c r="K387" s="16">
        <v>28</v>
      </c>
      <c r="L387" s="21">
        <f>F387*H387</f>
        <v>2015.8500000000001</v>
      </c>
      <c r="M387" s="21">
        <f>F387*J387</f>
        <v>1949.1</v>
      </c>
      <c r="N387" s="16" t="s">
        <v>492</v>
      </c>
      <c r="O387" s="16" t="s">
        <v>265</v>
      </c>
      <c r="P387" s="16" t="s">
        <v>205</v>
      </c>
      <c r="Q387" s="16" t="s">
        <v>10</v>
      </c>
    </row>
    <row r="388" spans="1:17" s="17" customFormat="1" ht="27.75" customHeight="1" x14ac:dyDescent="0.25">
      <c r="A388" s="16">
        <v>381</v>
      </c>
      <c r="B388" s="16" t="s">
        <v>1355</v>
      </c>
      <c r="C388" s="38" t="s">
        <v>2422</v>
      </c>
      <c r="D388" s="16" t="s">
        <v>2393</v>
      </c>
      <c r="E388" s="31">
        <v>894</v>
      </c>
      <c r="F388" s="16">
        <f>E388/12</f>
        <v>74.5</v>
      </c>
      <c r="G388" s="16" t="s">
        <v>494</v>
      </c>
      <c r="H388" s="26">
        <v>9.9499999999999993</v>
      </c>
      <c r="I388" s="16">
        <v>7</v>
      </c>
      <c r="J388" s="26">
        <v>9.6</v>
      </c>
      <c r="K388" s="16">
        <v>21</v>
      </c>
      <c r="L388" s="21">
        <f>F388*H388</f>
        <v>741.27499999999998</v>
      </c>
      <c r="M388" s="21">
        <f>F388*J388</f>
        <v>715.19999999999993</v>
      </c>
      <c r="N388" s="16" t="s">
        <v>10</v>
      </c>
      <c r="O388" s="16" t="s">
        <v>268</v>
      </c>
      <c r="P388" s="16" t="s">
        <v>215</v>
      </c>
      <c r="Q388" s="16" t="s">
        <v>495</v>
      </c>
    </row>
    <row r="389" spans="1:17" s="17" customFormat="1" ht="27.75" customHeight="1" x14ac:dyDescent="0.25">
      <c r="A389" s="16">
        <v>382</v>
      </c>
      <c r="B389" s="16" t="s">
        <v>1346</v>
      </c>
      <c r="C389" s="38" t="s">
        <v>1347</v>
      </c>
      <c r="D389" s="16" t="s">
        <v>2394</v>
      </c>
      <c r="E389" s="31">
        <v>229000</v>
      </c>
      <c r="F389" s="16">
        <f>E389/1000</f>
        <v>229</v>
      </c>
      <c r="G389" s="16" t="s">
        <v>243</v>
      </c>
      <c r="H389" s="26">
        <v>25.43</v>
      </c>
      <c r="I389" s="16">
        <v>14</v>
      </c>
      <c r="J389" s="26">
        <v>0</v>
      </c>
      <c r="K389" s="16">
        <v>0</v>
      </c>
      <c r="L389" s="21">
        <f>F389*H389</f>
        <v>5823.47</v>
      </c>
      <c r="M389" s="21">
        <f>F389*J389</f>
        <v>0</v>
      </c>
      <c r="N389" s="16" t="s">
        <v>10</v>
      </c>
      <c r="O389" s="16" t="s">
        <v>192</v>
      </c>
      <c r="P389" s="16" t="s">
        <v>169</v>
      </c>
      <c r="Q389" s="16" t="s">
        <v>10</v>
      </c>
    </row>
    <row r="390" spans="1:17" s="17" customFormat="1" ht="27.75" customHeight="1" x14ac:dyDescent="0.25">
      <c r="A390" s="16">
        <v>383</v>
      </c>
      <c r="B390" s="16" t="s">
        <v>1344</v>
      </c>
      <c r="C390" s="38" t="s">
        <v>1345</v>
      </c>
      <c r="D390" s="16" t="s">
        <v>2397</v>
      </c>
      <c r="E390" s="31">
        <v>1250</v>
      </c>
      <c r="F390" s="16">
        <f>E390/1</f>
        <v>1250</v>
      </c>
      <c r="G390" s="16" t="s">
        <v>165</v>
      </c>
      <c r="H390" s="26">
        <v>2.4500000000000002</v>
      </c>
      <c r="I390" s="16">
        <v>14</v>
      </c>
      <c r="J390" s="26">
        <v>0</v>
      </c>
      <c r="K390" s="16">
        <v>0</v>
      </c>
      <c r="L390" s="21">
        <f>F390*H390</f>
        <v>3062.5</v>
      </c>
      <c r="M390" s="21">
        <f>F390*J390</f>
        <v>0</v>
      </c>
      <c r="N390" s="16" t="s">
        <v>491</v>
      </c>
      <c r="O390" s="16" t="s">
        <v>224</v>
      </c>
      <c r="P390" s="16" t="s">
        <v>169</v>
      </c>
      <c r="Q390" s="16" t="s">
        <v>10</v>
      </c>
    </row>
    <row r="391" spans="1:17" s="17" customFormat="1" ht="27.75" customHeight="1" x14ac:dyDescent="0.25">
      <c r="A391" s="16">
        <v>384</v>
      </c>
      <c r="B391" s="16" t="s">
        <v>1348</v>
      </c>
      <c r="C391" s="38" t="s">
        <v>1349</v>
      </c>
      <c r="D391" s="16" t="s">
        <v>2394</v>
      </c>
      <c r="E391" s="31">
        <v>187800</v>
      </c>
      <c r="F391" s="16">
        <f>E391/500</f>
        <v>375.6</v>
      </c>
      <c r="G391" s="16" t="s">
        <v>295</v>
      </c>
      <c r="H391" s="26">
        <v>26.2</v>
      </c>
      <c r="I391" s="16">
        <v>14</v>
      </c>
      <c r="J391" s="26">
        <v>0</v>
      </c>
      <c r="K391" s="16">
        <v>0</v>
      </c>
      <c r="L391" s="21">
        <f>F391*H391</f>
        <v>9840.7200000000012</v>
      </c>
      <c r="M391" s="21">
        <f>F391*J391</f>
        <v>0</v>
      </c>
      <c r="N391" s="16" t="s">
        <v>10</v>
      </c>
      <c r="O391" s="16" t="s">
        <v>192</v>
      </c>
      <c r="P391" s="16" t="s">
        <v>169</v>
      </c>
      <c r="Q391" s="16" t="s">
        <v>10</v>
      </c>
    </row>
    <row r="392" spans="1:17" s="17" customFormat="1" ht="27.75" customHeight="1" x14ac:dyDescent="0.25">
      <c r="A392" s="16">
        <v>385</v>
      </c>
      <c r="B392" s="16" t="s">
        <v>1356</v>
      </c>
      <c r="C392" s="38" t="s">
        <v>1357</v>
      </c>
      <c r="D392" s="16" t="s">
        <v>2404</v>
      </c>
      <c r="E392" s="31">
        <v>111800</v>
      </c>
      <c r="F392" s="16">
        <f>E392/100</f>
        <v>1118</v>
      </c>
      <c r="G392" s="16" t="s">
        <v>204</v>
      </c>
      <c r="H392" s="26">
        <v>2.85</v>
      </c>
      <c r="I392" s="16">
        <v>80</v>
      </c>
      <c r="J392" s="26">
        <v>0</v>
      </c>
      <c r="K392" s="16">
        <v>0</v>
      </c>
      <c r="L392" s="21">
        <f>F392*H392</f>
        <v>3186.3</v>
      </c>
      <c r="M392" s="21">
        <f>F392*J392</f>
        <v>0</v>
      </c>
      <c r="N392" s="16" t="s">
        <v>496</v>
      </c>
      <c r="O392" s="16" t="s">
        <v>2415</v>
      </c>
      <c r="P392" s="16" t="s">
        <v>205</v>
      </c>
      <c r="Q392" s="16" t="s">
        <v>206</v>
      </c>
    </row>
    <row r="393" spans="1:17" s="17" customFormat="1" ht="27.75" customHeight="1" x14ac:dyDescent="0.25">
      <c r="A393" s="16">
        <v>386</v>
      </c>
      <c r="B393" s="16" t="s">
        <v>1358</v>
      </c>
      <c r="C393" s="38" t="s">
        <v>1359</v>
      </c>
      <c r="D393" s="16" t="s">
        <v>2402</v>
      </c>
      <c r="E393" s="31">
        <v>176640</v>
      </c>
      <c r="F393" s="16">
        <f>E393</f>
        <v>176640</v>
      </c>
      <c r="G393" s="16" t="s">
        <v>252</v>
      </c>
      <c r="H393" s="26">
        <v>1.4</v>
      </c>
      <c r="I393" s="16">
        <v>16</v>
      </c>
      <c r="J393" s="26">
        <v>1.35</v>
      </c>
      <c r="K393" s="16">
        <v>28</v>
      </c>
      <c r="L393" s="21">
        <f>F393*H393</f>
        <v>247295.99999999997</v>
      </c>
      <c r="M393" s="21">
        <f>F393*J393</f>
        <v>238464.00000000003</v>
      </c>
      <c r="N393" s="16" t="s">
        <v>10</v>
      </c>
      <c r="O393" s="16" t="s">
        <v>365</v>
      </c>
      <c r="P393" s="16" t="s">
        <v>182</v>
      </c>
      <c r="Q393" s="16" t="s">
        <v>497</v>
      </c>
    </row>
    <row r="394" spans="1:17" s="17" customFormat="1" ht="27.75" customHeight="1" x14ac:dyDescent="0.25">
      <c r="A394" s="16">
        <v>387</v>
      </c>
      <c r="B394" s="16" t="s">
        <v>1734</v>
      </c>
      <c r="C394" s="38" t="s">
        <v>2334</v>
      </c>
      <c r="D394" s="16" t="s">
        <v>2393</v>
      </c>
      <c r="E394" s="31">
        <v>3450000</v>
      </c>
      <c r="F394" s="16">
        <f>E394/1000</f>
        <v>3450</v>
      </c>
      <c r="G394" s="16" t="s">
        <v>231</v>
      </c>
      <c r="H394" s="26">
        <v>44</v>
      </c>
      <c r="I394" s="16">
        <v>7</v>
      </c>
      <c r="J394" s="26">
        <v>41</v>
      </c>
      <c r="K394" s="16">
        <v>21</v>
      </c>
      <c r="L394" s="21">
        <f>F394*H394</f>
        <v>151800</v>
      </c>
      <c r="M394" s="21">
        <f>F394*J394</f>
        <v>141450</v>
      </c>
      <c r="N394" s="16" t="s">
        <v>648</v>
      </c>
      <c r="O394" s="16" t="s">
        <v>649</v>
      </c>
      <c r="P394" s="16" t="s">
        <v>681</v>
      </c>
      <c r="Q394" s="16" t="s">
        <v>907</v>
      </c>
    </row>
    <row r="395" spans="1:17" s="17" customFormat="1" ht="27.75" customHeight="1" x14ac:dyDescent="0.25">
      <c r="A395" s="16">
        <v>388</v>
      </c>
      <c r="B395" s="16" t="s">
        <v>1735</v>
      </c>
      <c r="C395" s="38" t="s">
        <v>2335</v>
      </c>
      <c r="D395" s="16" t="s">
        <v>2393</v>
      </c>
      <c r="E395" s="31">
        <v>1488500</v>
      </c>
      <c r="F395" s="16">
        <f>E395/1000</f>
        <v>1488.5</v>
      </c>
      <c r="G395" s="16" t="s">
        <v>231</v>
      </c>
      <c r="H395" s="26">
        <v>44</v>
      </c>
      <c r="I395" s="16">
        <v>7</v>
      </c>
      <c r="J395" s="26">
        <v>41</v>
      </c>
      <c r="K395" s="16">
        <v>21</v>
      </c>
      <c r="L395" s="21">
        <f>F395*H395</f>
        <v>65494</v>
      </c>
      <c r="M395" s="21">
        <f>F395*J395</f>
        <v>61028.5</v>
      </c>
      <c r="N395" s="16" t="s">
        <v>648</v>
      </c>
      <c r="O395" s="16" t="s">
        <v>649</v>
      </c>
      <c r="P395" s="16" t="s">
        <v>681</v>
      </c>
      <c r="Q395" s="16" t="s">
        <v>907</v>
      </c>
    </row>
    <row r="396" spans="1:17" s="17" customFormat="1" ht="27.75" customHeight="1" x14ac:dyDescent="0.25">
      <c r="A396" s="16">
        <v>389</v>
      </c>
      <c r="B396" s="16" t="s">
        <v>1714</v>
      </c>
      <c r="C396" s="38" t="s">
        <v>1715</v>
      </c>
      <c r="D396" s="16" t="s">
        <v>2406</v>
      </c>
      <c r="E396" s="31">
        <v>16360</v>
      </c>
      <c r="F396" s="16">
        <f>E396/12</f>
        <v>1363.3333333333333</v>
      </c>
      <c r="G396" s="16" t="s">
        <v>905</v>
      </c>
      <c r="H396" s="26">
        <v>0.85</v>
      </c>
      <c r="I396" s="16">
        <v>15</v>
      </c>
      <c r="J396" s="26">
        <v>0.77</v>
      </c>
      <c r="K396" s="16">
        <v>25</v>
      </c>
      <c r="L396" s="21">
        <f>F396*H396</f>
        <v>1158.8333333333333</v>
      </c>
      <c r="M396" s="21">
        <f>F396*J396</f>
        <v>1049.7666666666667</v>
      </c>
      <c r="N396" s="16" t="s">
        <v>10</v>
      </c>
      <c r="O396" s="16" t="s">
        <v>2412</v>
      </c>
      <c r="P396" s="16" t="s">
        <v>163</v>
      </c>
      <c r="Q396" s="16" t="s">
        <v>906</v>
      </c>
    </row>
    <row r="397" spans="1:17" s="17" customFormat="1" ht="27.75" customHeight="1" x14ac:dyDescent="0.25">
      <c r="A397" s="16">
        <v>390</v>
      </c>
      <c r="B397" s="16" t="s">
        <v>1716</v>
      </c>
      <c r="C397" s="38" t="s">
        <v>2141</v>
      </c>
      <c r="D397" s="16" t="s">
        <v>2406</v>
      </c>
      <c r="E397" s="31">
        <v>37000</v>
      </c>
      <c r="F397" s="16">
        <f>E397/12</f>
        <v>3083.3333333333335</v>
      </c>
      <c r="G397" s="16" t="s">
        <v>905</v>
      </c>
      <c r="H397" s="26">
        <v>1.2</v>
      </c>
      <c r="I397" s="16">
        <v>15</v>
      </c>
      <c r="J397" s="26">
        <v>1.08</v>
      </c>
      <c r="K397" s="16">
        <v>25</v>
      </c>
      <c r="L397" s="21">
        <f>F397*H397</f>
        <v>3700</v>
      </c>
      <c r="M397" s="21">
        <f>F397*J397</f>
        <v>3330.0000000000005</v>
      </c>
      <c r="N397" s="16" t="s">
        <v>10</v>
      </c>
      <c r="O397" s="16" t="s">
        <v>2412</v>
      </c>
      <c r="P397" s="16" t="s">
        <v>163</v>
      </c>
      <c r="Q397" s="16" t="s">
        <v>908</v>
      </c>
    </row>
    <row r="398" spans="1:17" s="17" customFormat="1" ht="27.75" customHeight="1" x14ac:dyDescent="0.25">
      <c r="A398" s="16">
        <v>391</v>
      </c>
      <c r="B398" s="16" t="s">
        <v>1738</v>
      </c>
      <c r="C398" s="38" t="s">
        <v>2337</v>
      </c>
      <c r="D398" s="16" t="s">
        <v>2393</v>
      </c>
      <c r="E398" s="31">
        <v>152600</v>
      </c>
      <c r="F398" s="16">
        <f>E398/200</f>
        <v>763</v>
      </c>
      <c r="G398" s="16" t="s">
        <v>712</v>
      </c>
      <c r="H398" s="26">
        <v>125</v>
      </c>
      <c r="I398" s="16">
        <v>7</v>
      </c>
      <c r="J398" s="26">
        <v>116.5</v>
      </c>
      <c r="K398" s="16">
        <v>21</v>
      </c>
      <c r="L398" s="21">
        <f>F398*H398</f>
        <v>95375</v>
      </c>
      <c r="M398" s="21">
        <f>F398*J398</f>
        <v>88889.5</v>
      </c>
      <c r="N398" s="16" t="s">
        <v>711</v>
      </c>
      <c r="O398" s="16" t="s">
        <v>649</v>
      </c>
      <c r="P398" s="16" t="s">
        <v>681</v>
      </c>
      <c r="Q398" s="16" t="s">
        <v>713</v>
      </c>
    </row>
    <row r="399" spans="1:17" s="17" customFormat="1" ht="27.75" customHeight="1" x14ac:dyDescent="0.25">
      <c r="A399" s="16">
        <v>392</v>
      </c>
      <c r="B399" s="16" t="s">
        <v>1717</v>
      </c>
      <c r="C399" s="38" t="s">
        <v>1718</v>
      </c>
      <c r="D399" s="16" t="s">
        <v>2406</v>
      </c>
      <c r="E399" s="31">
        <v>38880</v>
      </c>
      <c r="F399" s="16">
        <f>E399/12</f>
        <v>3240</v>
      </c>
      <c r="G399" s="16" t="s">
        <v>905</v>
      </c>
      <c r="H399" s="26">
        <v>2.2000000000000002</v>
      </c>
      <c r="I399" s="16">
        <v>15</v>
      </c>
      <c r="J399" s="26">
        <v>2.0099999999999998</v>
      </c>
      <c r="K399" s="16">
        <v>25</v>
      </c>
      <c r="L399" s="21">
        <f>F399*H399</f>
        <v>7128.0000000000009</v>
      </c>
      <c r="M399" s="21">
        <f>F399*J399</f>
        <v>6512.4</v>
      </c>
      <c r="N399" s="16" t="s">
        <v>10</v>
      </c>
      <c r="O399" s="16" t="s">
        <v>2412</v>
      </c>
      <c r="P399" s="16" t="s">
        <v>163</v>
      </c>
      <c r="Q399" s="16" t="s">
        <v>909</v>
      </c>
    </row>
    <row r="400" spans="1:17" s="17" customFormat="1" ht="27.75" customHeight="1" x14ac:dyDescent="0.25">
      <c r="A400" s="16">
        <v>393</v>
      </c>
      <c r="B400" s="16" t="s">
        <v>1739</v>
      </c>
      <c r="C400" s="38" t="s">
        <v>2321</v>
      </c>
      <c r="D400" s="16" t="s">
        <v>2393</v>
      </c>
      <c r="E400" s="31">
        <v>236600</v>
      </c>
      <c r="F400" s="16">
        <f>E400/200</f>
        <v>1183</v>
      </c>
      <c r="G400" s="16" t="s">
        <v>712</v>
      </c>
      <c r="H400" s="26">
        <v>125</v>
      </c>
      <c r="I400" s="16">
        <v>7</v>
      </c>
      <c r="J400" s="26">
        <v>116.5</v>
      </c>
      <c r="K400" s="16">
        <v>21</v>
      </c>
      <c r="L400" s="21">
        <f>F400*H400</f>
        <v>147875</v>
      </c>
      <c r="M400" s="21">
        <f>F400*J400</f>
        <v>137819.5</v>
      </c>
      <c r="N400" s="16" t="s">
        <v>711</v>
      </c>
      <c r="O400" s="16" t="s">
        <v>649</v>
      </c>
      <c r="P400" s="16" t="s">
        <v>681</v>
      </c>
      <c r="Q400" s="16" t="s">
        <v>713</v>
      </c>
    </row>
    <row r="401" spans="1:17" s="17" customFormat="1" ht="27.75" customHeight="1" x14ac:dyDescent="0.25">
      <c r="A401" s="16">
        <v>394</v>
      </c>
      <c r="B401" s="16" t="s">
        <v>1740</v>
      </c>
      <c r="C401" s="38" t="s">
        <v>2338</v>
      </c>
      <c r="D401" s="16" t="s">
        <v>2393</v>
      </c>
      <c r="E401" s="31">
        <v>280000</v>
      </c>
      <c r="F401" s="16">
        <f>E401/200</f>
        <v>1400</v>
      </c>
      <c r="G401" s="16" t="s">
        <v>712</v>
      </c>
      <c r="H401" s="26">
        <v>125</v>
      </c>
      <c r="I401" s="16">
        <v>7</v>
      </c>
      <c r="J401" s="26">
        <v>116.5</v>
      </c>
      <c r="K401" s="16">
        <v>21</v>
      </c>
      <c r="L401" s="21">
        <f>F401*H401</f>
        <v>175000</v>
      </c>
      <c r="M401" s="21">
        <f>F401*J401</f>
        <v>163100</v>
      </c>
      <c r="N401" s="16" t="s">
        <v>711</v>
      </c>
      <c r="O401" s="16" t="s">
        <v>649</v>
      </c>
      <c r="P401" s="16" t="s">
        <v>681</v>
      </c>
      <c r="Q401" s="16" t="s">
        <v>713</v>
      </c>
    </row>
    <row r="402" spans="1:17" s="17" customFormat="1" ht="27.75" customHeight="1" x14ac:dyDescent="0.25">
      <c r="A402" s="16">
        <v>395</v>
      </c>
      <c r="B402" s="16" t="s">
        <v>1741</v>
      </c>
      <c r="C402" s="38" t="s">
        <v>1742</v>
      </c>
      <c r="D402" s="16" t="s">
        <v>2393</v>
      </c>
      <c r="E402" s="31">
        <v>169000</v>
      </c>
      <c r="F402" s="16">
        <f>E402/200</f>
        <v>845</v>
      </c>
      <c r="G402" s="16" t="s">
        <v>712</v>
      </c>
      <c r="H402" s="26">
        <v>125</v>
      </c>
      <c r="I402" s="16">
        <v>7</v>
      </c>
      <c r="J402" s="26">
        <v>116.5</v>
      </c>
      <c r="K402" s="16">
        <v>21</v>
      </c>
      <c r="L402" s="21">
        <f>F402*H402</f>
        <v>105625</v>
      </c>
      <c r="M402" s="21">
        <f>F402*J402</f>
        <v>98442.5</v>
      </c>
      <c r="N402" s="16" t="s">
        <v>711</v>
      </c>
      <c r="O402" s="16" t="s">
        <v>649</v>
      </c>
      <c r="P402" s="16" t="s">
        <v>681</v>
      </c>
      <c r="Q402" s="16" t="s">
        <v>713</v>
      </c>
    </row>
    <row r="403" spans="1:17" s="17" customFormat="1" ht="27.75" customHeight="1" x14ac:dyDescent="0.25">
      <c r="A403" s="16">
        <v>396</v>
      </c>
      <c r="B403" s="16" t="s">
        <v>1743</v>
      </c>
      <c r="C403" s="38" t="s">
        <v>1744</v>
      </c>
      <c r="D403" s="16" t="s">
        <v>2393</v>
      </c>
      <c r="E403" s="31">
        <v>75200</v>
      </c>
      <c r="F403" s="16">
        <f>E403/200</f>
        <v>376</v>
      </c>
      <c r="G403" s="16" t="s">
        <v>712</v>
      </c>
      <c r="H403" s="26">
        <v>125</v>
      </c>
      <c r="I403" s="16">
        <v>7</v>
      </c>
      <c r="J403" s="26">
        <v>116.5</v>
      </c>
      <c r="K403" s="16">
        <v>21</v>
      </c>
      <c r="L403" s="21">
        <f>F403*H403</f>
        <v>47000</v>
      </c>
      <c r="M403" s="21">
        <f>F403*J403</f>
        <v>43804</v>
      </c>
      <c r="N403" s="16" t="s">
        <v>711</v>
      </c>
      <c r="O403" s="16" t="s">
        <v>649</v>
      </c>
      <c r="P403" s="16" t="s">
        <v>681</v>
      </c>
      <c r="Q403" s="16" t="s">
        <v>713</v>
      </c>
    </row>
    <row r="404" spans="1:17" s="17" customFormat="1" ht="27.75" customHeight="1" x14ac:dyDescent="0.25">
      <c r="A404" s="16">
        <v>397</v>
      </c>
      <c r="B404" s="16" t="s">
        <v>1719</v>
      </c>
      <c r="C404" s="38" t="s">
        <v>1720</v>
      </c>
      <c r="D404" s="16" t="s">
        <v>2393</v>
      </c>
      <c r="E404" s="31">
        <v>486000</v>
      </c>
      <c r="F404" s="16">
        <f>E404/1000</f>
        <v>486</v>
      </c>
      <c r="G404" s="16" t="s">
        <v>231</v>
      </c>
      <c r="H404" s="26">
        <v>44</v>
      </c>
      <c r="I404" s="16">
        <v>7</v>
      </c>
      <c r="J404" s="26">
        <v>41</v>
      </c>
      <c r="K404" s="16">
        <v>21</v>
      </c>
      <c r="L404" s="21">
        <f>F404*H404</f>
        <v>21384</v>
      </c>
      <c r="M404" s="21">
        <f>F404*J404</f>
        <v>19926</v>
      </c>
      <c r="N404" s="16" t="s">
        <v>648</v>
      </c>
      <c r="O404" s="16" t="s">
        <v>649</v>
      </c>
      <c r="P404" s="16" t="s">
        <v>163</v>
      </c>
      <c r="Q404" s="16" t="s">
        <v>910</v>
      </c>
    </row>
    <row r="405" spans="1:17" s="17" customFormat="1" ht="27.75" customHeight="1" x14ac:dyDescent="0.25">
      <c r="A405" s="16">
        <v>398</v>
      </c>
      <c r="B405" s="16" t="s">
        <v>1721</v>
      </c>
      <c r="C405" s="38" t="s">
        <v>1722</v>
      </c>
      <c r="D405" s="16" t="s">
        <v>2393</v>
      </c>
      <c r="E405" s="31">
        <v>583000</v>
      </c>
      <c r="F405" s="16">
        <f>E405/1000</f>
        <v>583</v>
      </c>
      <c r="G405" s="16" t="s">
        <v>231</v>
      </c>
      <c r="H405" s="26">
        <v>44</v>
      </c>
      <c r="I405" s="16">
        <v>7</v>
      </c>
      <c r="J405" s="26">
        <v>41</v>
      </c>
      <c r="K405" s="16">
        <v>21</v>
      </c>
      <c r="L405" s="21">
        <f>F405*H405</f>
        <v>25652</v>
      </c>
      <c r="M405" s="21">
        <f>F405*J405</f>
        <v>23903</v>
      </c>
      <c r="N405" s="16" t="s">
        <v>648</v>
      </c>
      <c r="O405" s="16" t="s">
        <v>649</v>
      </c>
      <c r="P405" s="16" t="s">
        <v>163</v>
      </c>
      <c r="Q405" s="16" t="s">
        <v>910</v>
      </c>
    </row>
    <row r="406" spans="1:17" s="17" customFormat="1" ht="27.75" customHeight="1" x14ac:dyDescent="0.25">
      <c r="A406" s="16">
        <v>399</v>
      </c>
      <c r="B406" s="16" t="s">
        <v>1723</v>
      </c>
      <c r="C406" s="38" t="s">
        <v>1724</v>
      </c>
      <c r="D406" s="16" t="s">
        <v>2393</v>
      </c>
      <c r="E406" s="31">
        <v>184200</v>
      </c>
      <c r="F406" s="16">
        <f>E406/1000</f>
        <v>184.2</v>
      </c>
      <c r="G406" s="16" t="s">
        <v>231</v>
      </c>
      <c r="H406" s="26">
        <v>44</v>
      </c>
      <c r="I406" s="16">
        <v>7</v>
      </c>
      <c r="J406" s="26">
        <v>41</v>
      </c>
      <c r="K406" s="16">
        <v>21</v>
      </c>
      <c r="L406" s="21">
        <f>F406*H406</f>
        <v>8104.7999999999993</v>
      </c>
      <c r="M406" s="21">
        <f>F406*J406</f>
        <v>7552.2</v>
      </c>
      <c r="N406" s="16" t="s">
        <v>648</v>
      </c>
      <c r="O406" s="16" t="s">
        <v>649</v>
      </c>
      <c r="P406" s="16" t="s">
        <v>163</v>
      </c>
      <c r="Q406" s="16" t="s">
        <v>910</v>
      </c>
    </row>
    <row r="407" spans="1:17" s="17" customFormat="1" ht="27.75" customHeight="1" x14ac:dyDescent="0.25">
      <c r="A407" s="16">
        <v>400</v>
      </c>
      <c r="B407" s="16" t="s">
        <v>1725</v>
      </c>
      <c r="C407" s="38" t="s">
        <v>1726</v>
      </c>
      <c r="D407" s="16" t="s">
        <v>2393</v>
      </c>
      <c r="E407" s="31">
        <v>59400</v>
      </c>
      <c r="F407" s="16">
        <f>E407/200</f>
        <v>297</v>
      </c>
      <c r="G407" s="16" t="s">
        <v>712</v>
      </c>
      <c r="H407" s="26">
        <v>291.85000000000002</v>
      </c>
      <c r="I407" s="16">
        <v>7</v>
      </c>
      <c r="J407" s="26">
        <v>271.7</v>
      </c>
      <c r="K407" s="16">
        <v>21</v>
      </c>
      <c r="L407" s="21">
        <f>F407*H407</f>
        <v>86679.450000000012</v>
      </c>
      <c r="M407" s="21">
        <f>F407*J407</f>
        <v>80694.899999999994</v>
      </c>
      <c r="N407" s="16" t="s">
        <v>711</v>
      </c>
      <c r="O407" s="16" t="s">
        <v>649</v>
      </c>
      <c r="P407" s="16" t="s">
        <v>681</v>
      </c>
      <c r="Q407" s="16" t="s">
        <v>713</v>
      </c>
    </row>
    <row r="408" spans="1:17" s="17" customFormat="1" ht="27.75" customHeight="1" x14ac:dyDescent="0.25">
      <c r="A408" s="16">
        <v>401</v>
      </c>
      <c r="B408" s="16" t="s">
        <v>1727</v>
      </c>
      <c r="C408" s="38" t="s">
        <v>1728</v>
      </c>
      <c r="D408" s="16" t="s">
        <v>2393</v>
      </c>
      <c r="E408" s="31">
        <v>117800</v>
      </c>
      <c r="F408" s="16">
        <f>E408/200</f>
        <v>589</v>
      </c>
      <c r="G408" s="16" t="s">
        <v>712</v>
      </c>
      <c r="H408" s="26">
        <v>291.85000000000002</v>
      </c>
      <c r="I408" s="16">
        <v>7</v>
      </c>
      <c r="J408" s="26">
        <v>271.7</v>
      </c>
      <c r="K408" s="16">
        <v>21</v>
      </c>
      <c r="L408" s="21">
        <f>F408*H408</f>
        <v>171899.65000000002</v>
      </c>
      <c r="M408" s="21">
        <f>F408*J408</f>
        <v>160031.29999999999</v>
      </c>
      <c r="N408" s="16" t="s">
        <v>711</v>
      </c>
      <c r="O408" s="16" t="s">
        <v>649</v>
      </c>
      <c r="P408" s="16" t="s">
        <v>681</v>
      </c>
      <c r="Q408" s="16" t="s">
        <v>713</v>
      </c>
    </row>
    <row r="409" spans="1:17" s="17" customFormat="1" ht="27.75" customHeight="1" x14ac:dyDescent="0.25">
      <c r="A409" s="16">
        <v>402</v>
      </c>
      <c r="B409" s="16" t="s">
        <v>1729</v>
      </c>
      <c r="C409" s="38" t="s">
        <v>2336</v>
      </c>
      <c r="D409" s="16" t="s">
        <v>2393</v>
      </c>
      <c r="E409" s="31">
        <v>124800</v>
      </c>
      <c r="F409" s="16">
        <f>E409/200</f>
        <v>624</v>
      </c>
      <c r="G409" s="16" t="s">
        <v>712</v>
      </c>
      <c r="H409" s="26">
        <v>291.85000000000002</v>
      </c>
      <c r="I409" s="16">
        <v>7</v>
      </c>
      <c r="J409" s="26">
        <v>271.7</v>
      </c>
      <c r="K409" s="16">
        <v>21</v>
      </c>
      <c r="L409" s="21">
        <f>F409*H409</f>
        <v>182114.40000000002</v>
      </c>
      <c r="M409" s="21">
        <f>F409*J409</f>
        <v>169540.8</v>
      </c>
      <c r="N409" s="16" t="s">
        <v>711</v>
      </c>
      <c r="O409" s="16" t="s">
        <v>649</v>
      </c>
      <c r="P409" s="16" t="s">
        <v>681</v>
      </c>
      <c r="Q409" s="16" t="s">
        <v>713</v>
      </c>
    </row>
    <row r="410" spans="1:17" s="17" customFormat="1" ht="27.75" customHeight="1" x14ac:dyDescent="0.25">
      <c r="A410" s="16">
        <v>403</v>
      </c>
      <c r="B410" s="16" t="s">
        <v>1730</v>
      </c>
      <c r="C410" s="38" t="s">
        <v>1731</v>
      </c>
      <c r="D410" s="16" t="s">
        <v>2393</v>
      </c>
      <c r="E410" s="31">
        <v>105700</v>
      </c>
      <c r="F410" s="16">
        <f>E410/200</f>
        <v>528.5</v>
      </c>
      <c r="G410" s="16" t="s">
        <v>712</v>
      </c>
      <c r="H410" s="26">
        <v>291.85000000000002</v>
      </c>
      <c r="I410" s="16">
        <v>7</v>
      </c>
      <c r="J410" s="26">
        <v>271.7</v>
      </c>
      <c r="K410" s="16">
        <v>21</v>
      </c>
      <c r="L410" s="21">
        <f>F410*H410</f>
        <v>154242.72500000001</v>
      </c>
      <c r="M410" s="21">
        <f>F410*J410</f>
        <v>143593.44999999998</v>
      </c>
      <c r="N410" s="16" t="s">
        <v>711</v>
      </c>
      <c r="O410" s="16" t="s">
        <v>649</v>
      </c>
      <c r="P410" s="16" t="s">
        <v>681</v>
      </c>
      <c r="Q410" s="16" t="s">
        <v>713</v>
      </c>
    </row>
    <row r="411" spans="1:17" s="17" customFormat="1" ht="27.75" customHeight="1" x14ac:dyDescent="0.25">
      <c r="A411" s="16">
        <v>404</v>
      </c>
      <c r="B411" s="16" t="s">
        <v>1732</v>
      </c>
      <c r="C411" s="38" t="s">
        <v>1733</v>
      </c>
      <c r="D411" s="16" t="s">
        <v>2393</v>
      </c>
      <c r="E411" s="31">
        <v>56600</v>
      </c>
      <c r="F411" s="16">
        <f>E411/200</f>
        <v>283</v>
      </c>
      <c r="G411" s="16" t="s">
        <v>712</v>
      </c>
      <c r="H411" s="26">
        <v>291.85000000000002</v>
      </c>
      <c r="I411" s="16">
        <v>7</v>
      </c>
      <c r="J411" s="26">
        <v>271.7</v>
      </c>
      <c r="K411" s="16">
        <v>21</v>
      </c>
      <c r="L411" s="21">
        <f>F411*H411</f>
        <v>82593.55</v>
      </c>
      <c r="M411" s="21">
        <f>F411*J411</f>
        <v>76891.099999999991</v>
      </c>
      <c r="N411" s="16" t="s">
        <v>711</v>
      </c>
      <c r="O411" s="16" t="s">
        <v>649</v>
      </c>
      <c r="P411" s="16" t="s">
        <v>681</v>
      </c>
      <c r="Q411" s="16" t="s">
        <v>713</v>
      </c>
    </row>
    <row r="412" spans="1:17" s="17" customFormat="1" ht="27.75" customHeight="1" x14ac:dyDescent="0.25">
      <c r="A412" s="16">
        <v>405</v>
      </c>
      <c r="B412" s="16" t="s">
        <v>1736</v>
      </c>
      <c r="C412" s="38" t="s">
        <v>1737</v>
      </c>
      <c r="D412" s="16" t="s">
        <v>2393</v>
      </c>
      <c r="E412" s="31">
        <v>2854500</v>
      </c>
      <c r="F412" s="16">
        <f>E412/1000</f>
        <v>2854.5</v>
      </c>
      <c r="G412" s="16" t="s">
        <v>231</v>
      </c>
      <c r="H412" s="26">
        <v>44</v>
      </c>
      <c r="I412" s="16">
        <v>7</v>
      </c>
      <c r="J412" s="26">
        <v>41</v>
      </c>
      <c r="K412" s="16">
        <v>21</v>
      </c>
      <c r="L412" s="21">
        <f>F412*H412</f>
        <v>125598</v>
      </c>
      <c r="M412" s="21">
        <f>F412*J412</f>
        <v>117034.5</v>
      </c>
      <c r="N412" s="16" t="s">
        <v>648</v>
      </c>
      <c r="O412" s="16" t="s">
        <v>649</v>
      </c>
      <c r="P412" s="16" t="s">
        <v>681</v>
      </c>
      <c r="Q412" s="16" t="s">
        <v>907</v>
      </c>
    </row>
    <row r="413" spans="1:17" s="17" customFormat="1" ht="27.75" customHeight="1" x14ac:dyDescent="0.25">
      <c r="A413" s="16">
        <v>406</v>
      </c>
      <c r="B413" s="16" t="s">
        <v>1332</v>
      </c>
      <c r="C413" s="38" t="s">
        <v>1333</v>
      </c>
      <c r="D413" s="16" t="s">
        <v>2402</v>
      </c>
      <c r="E413" s="31">
        <v>5480</v>
      </c>
      <c r="F413" s="16">
        <f>E413/10</f>
        <v>548</v>
      </c>
      <c r="G413" s="16" t="s">
        <v>323</v>
      </c>
      <c r="H413" s="26">
        <v>8.02</v>
      </c>
      <c r="I413" s="16">
        <v>16</v>
      </c>
      <c r="J413" s="26">
        <v>7.74</v>
      </c>
      <c r="K413" s="16">
        <v>28</v>
      </c>
      <c r="L413" s="21">
        <f>F413*H413</f>
        <v>4394.96</v>
      </c>
      <c r="M413" s="21">
        <f>F413*J413</f>
        <v>4241.5200000000004</v>
      </c>
      <c r="N413" s="16" t="s">
        <v>10</v>
      </c>
      <c r="O413" s="16" t="s">
        <v>219</v>
      </c>
      <c r="P413" s="16" t="s">
        <v>187</v>
      </c>
      <c r="Q413" s="16" t="s">
        <v>10</v>
      </c>
    </row>
    <row r="414" spans="1:17" s="17" customFormat="1" ht="27.75" customHeight="1" x14ac:dyDescent="0.25">
      <c r="A414" s="16">
        <v>407</v>
      </c>
      <c r="B414" s="16" t="s">
        <v>1263</v>
      </c>
      <c r="C414" s="38" t="s">
        <v>1264</v>
      </c>
      <c r="D414" s="16" t="s">
        <v>2393</v>
      </c>
      <c r="E414" s="31">
        <v>227</v>
      </c>
      <c r="F414" s="16">
        <f>E414</f>
        <v>227</v>
      </c>
      <c r="G414" s="16" t="s">
        <v>425</v>
      </c>
      <c r="H414" s="26">
        <v>8.6</v>
      </c>
      <c r="I414" s="16">
        <v>7</v>
      </c>
      <c r="J414" s="26">
        <v>8</v>
      </c>
      <c r="K414" s="16">
        <v>21</v>
      </c>
      <c r="L414" s="21">
        <f>F414*H414</f>
        <v>1952.1999999999998</v>
      </c>
      <c r="M414" s="21">
        <f>F414*J414</f>
        <v>1816</v>
      </c>
      <c r="N414" s="16" t="s">
        <v>424</v>
      </c>
      <c r="O414" s="16" t="s">
        <v>426</v>
      </c>
      <c r="P414" s="16" t="s">
        <v>215</v>
      </c>
      <c r="Q414" s="16" t="s">
        <v>10</v>
      </c>
    </row>
    <row r="415" spans="1:17" s="17" customFormat="1" ht="27.75" customHeight="1" x14ac:dyDescent="0.25">
      <c r="A415" s="16">
        <v>408</v>
      </c>
      <c r="B415" s="16" t="s">
        <v>1268</v>
      </c>
      <c r="C415" s="38" t="s">
        <v>2322</v>
      </c>
      <c r="D415" s="16" t="s">
        <v>2393</v>
      </c>
      <c r="E415" s="31">
        <v>193</v>
      </c>
      <c r="F415" s="16">
        <f>E415</f>
        <v>193</v>
      </c>
      <c r="G415" s="16" t="s">
        <v>427</v>
      </c>
      <c r="H415" s="26">
        <v>25</v>
      </c>
      <c r="I415" s="16">
        <v>7</v>
      </c>
      <c r="J415" s="26">
        <v>22.9</v>
      </c>
      <c r="K415" s="16">
        <v>21</v>
      </c>
      <c r="L415" s="21">
        <f>F415*H415</f>
        <v>4825</v>
      </c>
      <c r="M415" s="21">
        <f>F415*J415</f>
        <v>4419.7</v>
      </c>
      <c r="N415" s="16" t="s">
        <v>424</v>
      </c>
      <c r="O415" s="16" t="s">
        <v>426</v>
      </c>
      <c r="P415" s="16" t="s">
        <v>215</v>
      </c>
      <c r="Q415" s="16" t="s">
        <v>10</v>
      </c>
    </row>
    <row r="416" spans="1:17" s="17" customFormat="1" ht="27.75" customHeight="1" x14ac:dyDescent="0.25">
      <c r="A416" s="16">
        <v>409</v>
      </c>
      <c r="B416" s="16" t="s">
        <v>1364</v>
      </c>
      <c r="C416" s="38" t="s">
        <v>1365</v>
      </c>
      <c r="D416" s="16" t="s">
        <v>2393</v>
      </c>
      <c r="E416" s="31">
        <v>390</v>
      </c>
      <c r="F416" s="16">
        <f>E416</f>
        <v>390</v>
      </c>
      <c r="G416" s="16" t="s">
        <v>420</v>
      </c>
      <c r="H416" s="26">
        <v>1.45</v>
      </c>
      <c r="I416" s="16">
        <v>7</v>
      </c>
      <c r="J416" s="26">
        <v>1.35</v>
      </c>
      <c r="K416" s="16">
        <v>21</v>
      </c>
      <c r="L416" s="21">
        <f>F416*H416</f>
        <v>565.5</v>
      </c>
      <c r="M416" s="21">
        <f>F416*J416</f>
        <v>526.5</v>
      </c>
      <c r="N416" s="16" t="s">
        <v>10</v>
      </c>
      <c r="O416" s="16" t="s">
        <v>293</v>
      </c>
      <c r="P416" s="16" t="s">
        <v>184</v>
      </c>
      <c r="Q416" s="16" t="s">
        <v>10</v>
      </c>
    </row>
    <row r="417" spans="1:17" s="17" customFormat="1" ht="27.75" customHeight="1" x14ac:dyDescent="0.25">
      <c r="A417" s="16">
        <v>410</v>
      </c>
      <c r="B417" s="16" t="s">
        <v>1789</v>
      </c>
      <c r="C417" s="38" t="s">
        <v>2123</v>
      </c>
      <c r="D417" s="16" t="s">
        <v>2393</v>
      </c>
      <c r="E417" s="31">
        <v>104250</v>
      </c>
      <c r="F417" s="16">
        <f>E417/150</f>
        <v>695</v>
      </c>
      <c r="G417" s="16" t="s">
        <v>743</v>
      </c>
      <c r="H417" s="26">
        <v>35</v>
      </c>
      <c r="I417" s="16">
        <v>7</v>
      </c>
      <c r="J417" s="26">
        <v>32.6</v>
      </c>
      <c r="K417" s="16">
        <v>21</v>
      </c>
      <c r="L417" s="21">
        <f>F417*H417</f>
        <v>24325</v>
      </c>
      <c r="M417" s="21">
        <f>F417*J417</f>
        <v>22657</v>
      </c>
      <c r="N417" s="16" t="s">
        <v>10</v>
      </c>
      <c r="O417" s="16" t="s">
        <v>426</v>
      </c>
      <c r="P417" s="16" t="s">
        <v>163</v>
      </c>
      <c r="Q417" s="16" t="s">
        <v>10</v>
      </c>
    </row>
    <row r="418" spans="1:17" s="17" customFormat="1" ht="27.75" customHeight="1" x14ac:dyDescent="0.25">
      <c r="A418" s="16">
        <v>411</v>
      </c>
      <c r="B418" s="16" t="s">
        <v>1366</v>
      </c>
      <c r="C418" s="38" t="s">
        <v>1367</v>
      </c>
      <c r="D418" s="16" t="s">
        <v>2404</v>
      </c>
      <c r="E418" s="31">
        <v>9100</v>
      </c>
      <c r="F418" s="16">
        <f>E418/100</f>
        <v>91</v>
      </c>
      <c r="G418" s="16" t="s">
        <v>204</v>
      </c>
      <c r="H418" s="26">
        <v>10</v>
      </c>
      <c r="I418" s="16">
        <v>80</v>
      </c>
      <c r="J418" s="26">
        <v>0</v>
      </c>
      <c r="K418" s="16">
        <v>0</v>
      </c>
      <c r="L418" s="21">
        <f>F418*H418</f>
        <v>910</v>
      </c>
      <c r="M418" s="21">
        <f>F418*J418</f>
        <v>0</v>
      </c>
      <c r="N418" s="16" t="s">
        <v>498</v>
      </c>
      <c r="O418" s="16" t="s">
        <v>2415</v>
      </c>
      <c r="P418" s="16" t="s">
        <v>205</v>
      </c>
      <c r="Q418" s="16" t="s">
        <v>206</v>
      </c>
    </row>
    <row r="419" spans="1:17" s="17" customFormat="1" ht="27.75" customHeight="1" x14ac:dyDescent="0.25">
      <c r="A419" s="16">
        <v>412</v>
      </c>
      <c r="B419" s="16" t="s">
        <v>1590</v>
      </c>
      <c r="C419" s="38" t="s">
        <v>1591</v>
      </c>
      <c r="D419" s="16" t="s">
        <v>2405</v>
      </c>
      <c r="E419" s="31">
        <v>587800</v>
      </c>
      <c r="F419" s="16">
        <f>E419/100</f>
        <v>5878</v>
      </c>
      <c r="G419" s="16" t="s">
        <v>615</v>
      </c>
      <c r="H419" s="26">
        <v>4</v>
      </c>
      <c r="I419" s="16">
        <v>5</v>
      </c>
      <c r="J419" s="26">
        <v>0</v>
      </c>
      <c r="K419" s="16">
        <v>0</v>
      </c>
      <c r="L419" s="21">
        <f>F419*H419</f>
        <v>23512</v>
      </c>
      <c r="M419" s="21">
        <f>F419*J419</f>
        <v>0</v>
      </c>
      <c r="N419" s="16" t="s">
        <v>614</v>
      </c>
      <c r="O419" s="16" t="s">
        <v>607</v>
      </c>
      <c r="P419" s="16" t="s">
        <v>616</v>
      </c>
      <c r="Q419" s="16"/>
    </row>
    <row r="420" spans="1:17" s="17" customFormat="1" ht="27.75" customHeight="1" x14ac:dyDescent="0.25">
      <c r="A420" s="16">
        <v>413</v>
      </c>
      <c r="B420" s="16" t="s">
        <v>1765</v>
      </c>
      <c r="C420" s="38" t="s">
        <v>1766</v>
      </c>
      <c r="D420" s="16" t="s">
        <v>2399</v>
      </c>
      <c r="E420" s="31">
        <v>330</v>
      </c>
      <c r="F420" s="16">
        <f>E420/1</f>
        <v>330</v>
      </c>
      <c r="G420" s="16" t="s">
        <v>168</v>
      </c>
      <c r="H420" s="26">
        <v>13.34</v>
      </c>
      <c r="I420" s="16">
        <v>14</v>
      </c>
      <c r="J420" s="26">
        <v>13</v>
      </c>
      <c r="K420" s="16">
        <v>28</v>
      </c>
      <c r="L420" s="21">
        <f>F420*H420</f>
        <v>4402.2</v>
      </c>
      <c r="M420" s="21">
        <f>F420*J420</f>
        <v>4290</v>
      </c>
      <c r="N420" s="16" t="s">
        <v>678</v>
      </c>
      <c r="O420" s="16" t="s">
        <v>679</v>
      </c>
      <c r="P420" s="16" t="s">
        <v>660</v>
      </c>
      <c r="Q420" s="16">
        <v>8310365</v>
      </c>
    </row>
    <row r="421" spans="1:17" s="17" customFormat="1" ht="27.75" customHeight="1" x14ac:dyDescent="0.25">
      <c r="A421" s="16">
        <v>414</v>
      </c>
      <c r="B421" s="16" t="s">
        <v>1767</v>
      </c>
      <c r="C421" s="38" t="s">
        <v>2340</v>
      </c>
      <c r="D421" s="16" t="s">
        <v>2393</v>
      </c>
      <c r="E421" s="31">
        <v>340</v>
      </c>
      <c r="F421" s="16">
        <f>E421/4</f>
        <v>85</v>
      </c>
      <c r="G421" s="16" t="s">
        <v>735</v>
      </c>
      <c r="H421" s="26">
        <v>87.7</v>
      </c>
      <c r="I421" s="16">
        <v>7</v>
      </c>
      <c r="J421" s="26">
        <v>81.7</v>
      </c>
      <c r="K421" s="16">
        <v>21</v>
      </c>
      <c r="L421" s="21">
        <f>F421*H421</f>
        <v>7454.5</v>
      </c>
      <c r="M421" s="21">
        <f>F421*J421</f>
        <v>6944.5</v>
      </c>
      <c r="N421" s="16" t="s">
        <v>10</v>
      </c>
      <c r="O421" s="16" t="s">
        <v>617</v>
      </c>
      <c r="P421" s="16" t="s">
        <v>714</v>
      </c>
      <c r="Q421" s="16" t="s">
        <v>10</v>
      </c>
    </row>
    <row r="422" spans="1:17" s="17" customFormat="1" ht="27.75" customHeight="1" x14ac:dyDescent="0.25">
      <c r="A422" s="16">
        <v>415</v>
      </c>
      <c r="B422" s="16" t="s">
        <v>1772</v>
      </c>
      <c r="C422" s="38" t="s">
        <v>1773</v>
      </c>
      <c r="D422" s="16" t="s">
        <v>2393</v>
      </c>
      <c r="E422" s="31">
        <v>340</v>
      </c>
      <c r="F422" s="16">
        <f>E422/10</f>
        <v>34</v>
      </c>
      <c r="G422" s="16" t="s">
        <v>200</v>
      </c>
      <c r="H422" s="26">
        <v>137.80000000000001</v>
      </c>
      <c r="I422" s="16">
        <v>7</v>
      </c>
      <c r="J422" s="26">
        <v>128.30000000000001</v>
      </c>
      <c r="K422" s="16">
        <v>21</v>
      </c>
      <c r="L422" s="21">
        <f>F422*H422</f>
        <v>4685.2000000000007</v>
      </c>
      <c r="M422" s="21">
        <f>F422*J422</f>
        <v>4362.2000000000007</v>
      </c>
      <c r="N422" s="16" t="s">
        <v>10</v>
      </c>
      <c r="O422" s="16" t="s">
        <v>617</v>
      </c>
      <c r="P422" s="16" t="s">
        <v>714</v>
      </c>
      <c r="Q422" s="16" t="s">
        <v>10</v>
      </c>
    </row>
    <row r="423" spans="1:17" s="17" customFormat="1" ht="27.75" customHeight="1" x14ac:dyDescent="0.25">
      <c r="A423" s="16">
        <v>416</v>
      </c>
      <c r="B423" s="16" t="s">
        <v>1360</v>
      </c>
      <c r="C423" s="38" t="s">
        <v>1361</v>
      </c>
      <c r="D423" s="16" t="s">
        <v>2394</v>
      </c>
      <c r="E423" s="31">
        <v>513000</v>
      </c>
      <c r="F423" s="16">
        <f>E423/1000</f>
        <v>513</v>
      </c>
      <c r="G423" s="16" t="s">
        <v>243</v>
      </c>
      <c r="H423" s="26">
        <v>11.2</v>
      </c>
      <c r="I423" s="16">
        <v>14</v>
      </c>
      <c r="J423" s="26">
        <v>0</v>
      </c>
      <c r="K423" s="16">
        <v>0</v>
      </c>
      <c r="L423" s="21">
        <f>F423*H423</f>
        <v>5745.5999999999995</v>
      </c>
      <c r="M423" s="21">
        <f>F423*J423</f>
        <v>0</v>
      </c>
      <c r="N423" s="16" t="s">
        <v>10</v>
      </c>
      <c r="O423" s="16" t="s">
        <v>192</v>
      </c>
      <c r="P423" s="16" t="s">
        <v>169</v>
      </c>
      <c r="Q423" s="16" t="s">
        <v>10</v>
      </c>
    </row>
    <row r="424" spans="1:17" s="17" customFormat="1" ht="27.75" customHeight="1" x14ac:dyDescent="0.25">
      <c r="A424" s="16">
        <v>417</v>
      </c>
      <c r="B424" s="16" t="s">
        <v>1362</v>
      </c>
      <c r="C424" s="38" t="s">
        <v>1363</v>
      </c>
      <c r="D424" s="16" t="s">
        <v>2394</v>
      </c>
      <c r="E424" s="31">
        <v>201500</v>
      </c>
      <c r="F424" s="16">
        <f>E424/1000</f>
        <v>201.5</v>
      </c>
      <c r="G424" s="16" t="s">
        <v>243</v>
      </c>
      <c r="H424" s="26">
        <v>15.4</v>
      </c>
      <c r="I424" s="16">
        <v>14</v>
      </c>
      <c r="J424" s="26">
        <v>0</v>
      </c>
      <c r="K424" s="16">
        <v>0</v>
      </c>
      <c r="L424" s="21">
        <f>F424*H424</f>
        <v>3103.1</v>
      </c>
      <c r="M424" s="21">
        <f>F424*J424</f>
        <v>0</v>
      </c>
      <c r="N424" s="16" t="s">
        <v>10</v>
      </c>
      <c r="O424" s="16" t="s">
        <v>192</v>
      </c>
      <c r="P424" s="16" t="s">
        <v>169</v>
      </c>
      <c r="Q424" s="16" t="s">
        <v>10</v>
      </c>
    </row>
    <row r="425" spans="1:17" s="17" customFormat="1" ht="27.75" customHeight="1" x14ac:dyDescent="0.25">
      <c r="A425" s="16">
        <v>418</v>
      </c>
      <c r="B425" s="16" t="s">
        <v>1851</v>
      </c>
      <c r="C425" s="38" t="s">
        <v>1852</v>
      </c>
      <c r="D425" s="16" t="s">
        <v>2406</v>
      </c>
      <c r="E425" s="31">
        <v>53900</v>
      </c>
      <c r="F425" s="16">
        <f t="shared" ref="F425:F433" si="4">E425/100</f>
        <v>539</v>
      </c>
      <c r="G425" s="16" t="s">
        <v>919</v>
      </c>
      <c r="H425" s="26">
        <v>5.5</v>
      </c>
      <c r="I425" s="16">
        <v>15</v>
      </c>
      <c r="J425" s="26">
        <v>5</v>
      </c>
      <c r="K425" s="16">
        <v>25</v>
      </c>
      <c r="L425" s="21">
        <f>F425*H425</f>
        <v>2964.5</v>
      </c>
      <c r="M425" s="21">
        <f>F425*J425</f>
        <v>2695</v>
      </c>
      <c r="N425" s="16" t="s">
        <v>10</v>
      </c>
      <c r="O425" s="16" t="s">
        <v>2414</v>
      </c>
      <c r="P425" s="16" t="s">
        <v>163</v>
      </c>
      <c r="Q425" s="16" t="s">
        <v>10</v>
      </c>
    </row>
    <row r="426" spans="1:17" s="17" customFormat="1" ht="27.75" customHeight="1" x14ac:dyDescent="0.25">
      <c r="A426" s="16">
        <v>419</v>
      </c>
      <c r="B426" s="16" t="s">
        <v>1853</v>
      </c>
      <c r="C426" s="38" t="s">
        <v>2132</v>
      </c>
      <c r="D426" s="16" t="s">
        <v>2406</v>
      </c>
      <c r="E426" s="31">
        <v>32450</v>
      </c>
      <c r="F426" s="16">
        <f t="shared" si="4"/>
        <v>324.5</v>
      </c>
      <c r="G426" s="16" t="s">
        <v>919</v>
      </c>
      <c r="H426" s="26">
        <v>5.5</v>
      </c>
      <c r="I426" s="16">
        <v>15</v>
      </c>
      <c r="J426" s="26">
        <v>5</v>
      </c>
      <c r="K426" s="16">
        <v>25</v>
      </c>
      <c r="L426" s="21">
        <f>F426*H426</f>
        <v>1784.75</v>
      </c>
      <c r="M426" s="21">
        <f>F426*J426</f>
        <v>1622.5</v>
      </c>
      <c r="N426" s="16" t="s">
        <v>10</v>
      </c>
      <c r="O426" s="16" t="s">
        <v>2414</v>
      </c>
      <c r="P426" s="16" t="s">
        <v>163</v>
      </c>
      <c r="Q426" s="16" t="s">
        <v>10</v>
      </c>
    </row>
    <row r="427" spans="1:17" s="17" customFormat="1" ht="27.75" customHeight="1" x14ac:dyDescent="0.25">
      <c r="A427" s="16">
        <v>420</v>
      </c>
      <c r="B427" s="16" t="s">
        <v>1854</v>
      </c>
      <c r="C427" s="38" t="s">
        <v>1855</v>
      </c>
      <c r="D427" s="16" t="s">
        <v>2406</v>
      </c>
      <c r="E427" s="31">
        <v>6600</v>
      </c>
      <c r="F427" s="16">
        <f t="shared" si="4"/>
        <v>66</v>
      </c>
      <c r="G427" s="16" t="s">
        <v>919</v>
      </c>
      <c r="H427" s="26">
        <v>5.5</v>
      </c>
      <c r="I427" s="16">
        <v>15</v>
      </c>
      <c r="J427" s="26">
        <v>5</v>
      </c>
      <c r="K427" s="16">
        <v>25</v>
      </c>
      <c r="L427" s="21">
        <f>F427*H427</f>
        <v>363</v>
      </c>
      <c r="M427" s="21">
        <f>F427*J427</f>
        <v>330</v>
      </c>
      <c r="N427" s="16" t="s">
        <v>10</v>
      </c>
      <c r="O427" s="16" t="s">
        <v>2414</v>
      </c>
      <c r="P427" s="16" t="s">
        <v>163</v>
      </c>
      <c r="Q427" s="16" t="s">
        <v>10</v>
      </c>
    </row>
    <row r="428" spans="1:17" s="17" customFormat="1" ht="27.75" customHeight="1" x14ac:dyDescent="0.25">
      <c r="A428" s="16">
        <v>421</v>
      </c>
      <c r="B428" s="16" t="s">
        <v>1856</v>
      </c>
      <c r="C428" s="38" t="s">
        <v>2147</v>
      </c>
      <c r="D428" s="16" t="s">
        <v>2406</v>
      </c>
      <c r="E428" s="31">
        <v>38000</v>
      </c>
      <c r="F428" s="16">
        <f t="shared" si="4"/>
        <v>380</v>
      </c>
      <c r="G428" s="16" t="s">
        <v>919</v>
      </c>
      <c r="H428" s="26">
        <v>5.5</v>
      </c>
      <c r="I428" s="16">
        <v>15</v>
      </c>
      <c r="J428" s="26">
        <v>5</v>
      </c>
      <c r="K428" s="16">
        <v>25</v>
      </c>
      <c r="L428" s="21">
        <f>F428*H428</f>
        <v>2090</v>
      </c>
      <c r="M428" s="21">
        <f>F428*J428</f>
        <v>1900</v>
      </c>
      <c r="N428" s="16" t="s">
        <v>10</v>
      </c>
      <c r="O428" s="16" t="s">
        <v>2414</v>
      </c>
      <c r="P428" s="16" t="s">
        <v>163</v>
      </c>
      <c r="Q428" s="16" t="s">
        <v>10</v>
      </c>
    </row>
    <row r="429" spans="1:17" s="17" customFormat="1" ht="27.75" customHeight="1" x14ac:dyDescent="0.25">
      <c r="A429" s="16">
        <v>422</v>
      </c>
      <c r="B429" s="16" t="s">
        <v>1857</v>
      </c>
      <c r="C429" s="38" t="s">
        <v>1858</v>
      </c>
      <c r="D429" s="16" t="s">
        <v>2406</v>
      </c>
      <c r="E429" s="31">
        <v>28800</v>
      </c>
      <c r="F429" s="16">
        <f t="shared" si="4"/>
        <v>288</v>
      </c>
      <c r="G429" s="16" t="s">
        <v>919</v>
      </c>
      <c r="H429" s="26">
        <v>5.5</v>
      </c>
      <c r="I429" s="16">
        <v>15</v>
      </c>
      <c r="J429" s="26">
        <v>5</v>
      </c>
      <c r="K429" s="16">
        <v>25</v>
      </c>
      <c r="L429" s="21">
        <f>F429*H429</f>
        <v>1584</v>
      </c>
      <c r="M429" s="21">
        <f>F429*J429</f>
        <v>1440</v>
      </c>
      <c r="N429" s="16" t="s">
        <v>10</v>
      </c>
      <c r="O429" s="16" t="s">
        <v>2414</v>
      </c>
      <c r="P429" s="16" t="s">
        <v>163</v>
      </c>
      <c r="Q429" s="16" t="s">
        <v>10</v>
      </c>
    </row>
    <row r="430" spans="1:17" s="17" customFormat="1" ht="27.75" customHeight="1" x14ac:dyDescent="0.25">
      <c r="A430" s="16">
        <v>423</v>
      </c>
      <c r="B430" s="16" t="s">
        <v>1859</v>
      </c>
      <c r="C430" s="38" t="s">
        <v>1860</v>
      </c>
      <c r="D430" s="16" t="s">
        <v>2406</v>
      </c>
      <c r="E430" s="31">
        <v>56000</v>
      </c>
      <c r="F430" s="16">
        <f t="shared" si="4"/>
        <v>560</v>
      </c>
      <c r="G430" s="16" t="s">
        <v>919</v>
      </c>
      <c r="H430" s="26">
        <v>5.5</v>
      </c>
      <c r="I430" s="16">
        <v>15</v>
      </c>
      <c r="J430" s="26">
        <v>5</v>
      </c>
      <c r="K430" s="16">
        <v>25</v>
      </c>
      <c r="L430" s="21">
        <f>F430*H430</f>
        <v>3080</v>
      </c>
      <c r="M430" s="21">
        <f>F430*J430</f>
        <v>2800</v>
      </c>
      <c r="N430" s="16" t="s">
        <v>10</v>
      </c>
      <c r="O430" s="16" t="s">
        <v>2414</v>
      </c>
      <c r="P430" s="16" t="s">
        <v>163</v>
      </c>
      <c r="Q430" s="16" t="s">
        <v>10</v>
      </c>
    </row>
    <row r="431" spans="1:17" s="17" customFormat="1" ht="27.75" customHeight="1" x14ac:dyDescent="0.25">
      <c r="A431" s="16">
        <v>424</v>
      </c>
      <c r="B431" s="16" t="s">
        <v>1861</v>
      </c>
      <c r="C431" s="38" t="s">
        <v>1862</v>
      </c>
      <c r="D431" s="16" t="s">
        <v>2406</v>
      </c>
      <c r="E431" s="31">
        <v>22800</v>
      </c>
      <c r="F431" s="16">
        <f t="shared" si="4"/>
        <v>228</v>
      </c>
      <c r="G431" s="16" t="s">
        <v>919</v>
      </c>
      <c r="H431" s="26">
        <v>5.5</v>
      </c>
      <c r="I431" s="16">
        <v>15</v>
      </c>
      <c r="J431" s="26">
        <v>5</v>
      </c>
      <c r="K431" s="16">
        <v>25</v>
      </c>
      <c r="L431" s="21">
        <f>F431*H431</f>
        <v>1254</v>
      </c>
      <c r="M431" s="21">
        <f>F431*J431</f>
        <v>1140</v>
      </c>
      <c r="N431" s="16" t="s">
        <v>10</v>
      </c>
      <c r="O431" s="16" t="s">
        <v>2414</v>
      </c>
      <c r="P431" s="16" t="s">
        <v>163</v>
      </c>
      <c r="Q431" s="16" t="s">
        <v>10</v>
      </c>
    </row>
    <row r="432" spans="1:17" s="17" customFormat="1" ht="27.75" customHeight="1" x14ac:dyDescent="0.25">
      <c r="A432" s="16">
        <v>425</v>
      </c>
      <c r="B432" s="16" t="s">
        <v>1863</v>
      </c>
      <c r="C432" s="38" t="s">
        <v>1864</v>
      </c>
      <c r="D432" s="16" t="s">
        <v>2406</v>
      </c>
      <c r="E432" s="31">
        <v>22000</v>
      </c>
      <c r="F432" s="16">
        <f t="shared" si="4"/>
        <v>220</v>
      </c>
      <c r="G432" s="16" t="s">
        <v>919</v>
      </c>
      <c r="H432" s="26">
        <v>5.5</v>
      </c>
      <c r="I432" s="16">
        <v>15</v>
      </c>
      <c r="J432" s="26">
        <v>5</v>
      </c>
      <c r="K432" s="16">
        <v>25</v>
      </c>
      <c r="L432" s="21">
        <f>F432*H432</f>
        <v>1210</v>
      </c>
      <c r="M432" s="21">
        <f>F432*J432</f>
        <v>1100</v>
      </c>
      <c r="N432" s="16" t="s">
        <v>10</v>
      </c>
      <c r="O432" s="16" t="s">
        <v>2414</v>
      </c>
      <c r="P432" s="16" t="s">
        <v>163</v>
      </c>
      <c r="Q432" s="16" t="s">
        <v>10</v>
      </c>
    </row>
    <row r="433" spans="1:17" s="17" customFormat="1" ht="27.75" customHeight="1" x14ac:dyDescent="0.25">
      <c r="A433" s="16">
        <v>426</v>
      </c>
      <c r="B433" s="16" t="s">
        <v>1865</v>
      </c>
      <c r="C433" s="38" t="s">
        <v>2148</v>
      </c>
      <c r="D433" s="16" t="s">
        <v>2406</v>
      </c>
      <c r="E433" s="31">
        <v>15500</v>
      </c>
      <c r="F433" s="16">
        <f t="shared" si="4"/>
        <v>155</v>
      </c>
      <c r="G433" s="16" t="s">
        <v>919</v>
      </c>
      <c r="H433" s="26">
        <v>5.5</v>
      </c>
      <c r="I433" s="16">
        <v>15</v>
      </c>
      <c r="J433" s="26">
        <v>5</v>
      </c>
      <c r="K433" s="16">
        <v>25</v>
      </c>
      <c r="L433" s="21">
        <f>F433*H433</f>
        <v>852.5</v>
      </c>
      <c r="M433" s="21">
        <f>F433*J433</f>
        <v>775</v>
      </c>
      <c r="N433" s="16" t="s">
        <v>10</v>
      </c>
      <c r="O433" s="16" t="s">
        <v>2413</v>
      </c>
      <c r="P433" s="16" t="s">
        <v>163</v>
      </c>
      <c r="Q433" s="16" t="s">
        <v>10</v>
      </c>
    </row>
    <row r="434" spans="1:17" s="17" customFormat="1" ht="27.75" customHeight="1" x14ac:dyDescent="0.25">
      <c r="A434" s="16">
        <v>427</v>
      </c>
      <c r="B434" s="16" t="s">
        <v>1369</v>
      </c>
      <c r="C434" s="38" t="s">
        <v>2249</v>
      </c>
      <c r="D434" s="16" t="s">
        <v>2402</v>
      </c>
      <c r="E434" s="31">
        <v>15700</v>
      </c>
      <c r="F434" s="16">
        <f>E434/10</f>
        <v>1570</v>
      </c>
      <c r="G434" s="16" t="s">
        <v>352</v>
      </c>
      <c r="H434" s="26">
        <v>6.41</v>
      </c>
      <c r="I434" s="16">
        <v>16</v>
      </c>
      <c r="J434" s="26">
        <v>6.19</v>
      </c>
      <c r="K434" s="16">
        <v>28</v>
      </c>
      <c r="L434" s="21">
        <f>F434*H434</f>
        <v>10063.700000000001</v>
      </c>
      <c r="M434" s="21">
        <f>F434*J434</f>
        <v>9718.3000000000011</v>
      </c>
      <c r="N434" s="16" t="s">
        <v>10</v>
      </c>
      <c r="O434" s="16" t="s">
        <v>219</v>
      </c>
      <c r="P434" s="16" t="s">
        <v>187</v>
      </c>
      <c r="Q434" s="16" t="s">
        <v>10</v>
      </c>
    </row>
    <row r="435" spans="1:17" s="17" customFormat="1" ht="27.75" customHeight="1" x14ac:dyDescent="0.25">
      <c r="A435" s="16">
        <v>428</v>
      </c>
      <c r="B435" s="16" t="s">
        <v>1368</v>
      </c>
      <c r="C435" s="38" t="s">
        <v>2248</v>
      </c>
      <c r="D435" s="16" t="s">
        <v>2402</v>
      </c>
      <c r="E435" s="31">
        <v>17100</v>
      </c>
      <c r="F435" s="16">
        <f>E435/60</f>
        <v>285</v>
      </c>
      <c r="G435" s="16" t="s">
        <v>479</v>
      </c>
      <c r="H435" s="26">
        <v>57.38</v>
      </c>
      <c r="I435" s="16">
        <v>16</v>
      </c>
      <c r="J435" s="26">
        <v>57.38</v>
      </c>
      <c r="K435" s="16">
        <v>28</v>
      </c>
      <c r="L435" s="21">
        <f>F435*H435</f>
        <v>16353.300000000001</v>
      </c>
      <c r="M435" s="21">
        <f>F435*J435</f>
        <v>16353.300000000001</v>
      </c>
      <c r="N435" s="16" t="s">
        <v>499</v>
      </c>
      <c r="O435" s="16" t="s">
        <v>290</v>
      </c>
      <c r="P435" s="16" t="s">
        <v>187</v>
      </c>
      <c r="Q435" s="16" t="s">
        <v>10</v>
      </c>
    </row>
    <row r="436" spans="1:17" s="17" customFormat="1" ht="27.75" customHeight="1" x14ac:dyDescent="0.25">
      <c r="A436" s="16">
        <v>429</v>
      </c>
      <c r="B436" s="16" t="s">
        <v>1792</v>
      </c>
      <c r="C436" s="38" t="s">
        <v>1793</v>
      </c>
      <c r="D436" s="16" t="s">
        <v>2399</v>
      </c>
      <c r="E436" s="31">
        <v>15280</v>
      </c>
      <c r="F436" s="16">
        <f>E436/12</f>
        <v>1273.3333333333333</v>
      </c>
      <c r="G436" s="16" t="s">
        <v>659</v>
      </c>
      <c r="H436" s="26">
        <v>24.12</v>
      </c>
      <c r="I436" s="16">
        <v>14</v>
      </c>
      <c r="J436" s="26">
        <v>23.52</v>
      </c>
      <c r="K436" s="16">
        <v>28</v>
      </c>
      <c r="L436" s="21">
        <f>F436*H436</f>
        <v>30712.799999999999</v>
      </c>
      <c r="M436" s="21">
        <f>F436*J436</f>
        <v>29948.799999999999</v>
      </c>
      <c r="N436" s="16" t="s">
        <v>318</v>
      </c>
      <c r="O436" s="16" t="s">
        <v>319</v>
      </c>
      <c r="P436" s="16" t="s">
        <v>212</v>
      </c>
      <c r="Q436" s="16">
        <v>1001657</v>
      </c>
    </row>
    <row r="437" spans="1:17" s="17" customFormat="1" ht="27.75" customHeight="1" x14ac:dyDescent="0.25">
      <c r="A437" s="16">
        <v>430</v>
      </c>
      <c r="B437" s="16" t="s">
        <v>1790</v>
      </c>
      <c r="C437" s="38" t="s">
        <v>1791</v>
      </c>
      <c r="D437" s="16" t="s">
        <v>2393</v>
      </c>
      <c r="E437" s="31">
        <v>666800</v>
      </c>
      <c r="F437" s="16">
        <f>E437/250</f>
        <v>2667.2</v>
      </c>
      <c r="G437" s="16" t="s">
        <v>745</v>
      </c>
      <c r="H437" s="26">
        <v>1.95</v>
      </c>
      <c r="I437" s="16">
        <v>7</v>
      </c>
      <c r="J437" s="26">
        <v>1.85</v>
      </c>
      <c r="K437" s="16">
        <v>21</v>
      </c>
      <c r="L437" s="21">
        <f>F437*H437</f>
        <v>5201.04</v>
      </c>
      <c r="M437" s="21">
        <f>F437*J437</f>
        <v>4934.32</v>
      </c>
      <c r="N437" s="16" t="s">
        <v>10</v>
      </c>
      <c r="O437" s="16" t="s">
        <v>459</v>
      </c>
      <c r="P437" s="16" t="s">
        <v>163</v>
      </c>
      <c r="Q437" s="16" t="s">
        <v>914</v>
      </c>
    </row>
    <row r="438" spans="1:17" s="17" customFormat="1" ht="27.75" customHeight="1" x14ac:dyDescent="0.25">
      <c r="A438" s="16">
        <v>431</v>
      </c>
      <c r="B438" s="16" t="s">
        <v>1798</v>
      </c>
      <c r="C438" s="38" t="s">
        <v>1799</v>
      </c>
      <c r="D438" s="16" t="s">
        <v>2393</v>
      </c>
      <c r="E438" s="31">
        <v>7100</v>
      </c>
      <c r="F438" s="16">
        <f>E438/24</f>
        <v>295.83333333333331</v>
      </c>
      <c r="G438" s="16" t="s">
        <v>747</v>
      </c>
      <c r="H438" s="26">
        <v>58.7</v>
      </c>
      <c r="I438" s="16">
        <v>7</v>
      </c>
      <c r="J438" s="26">
        <v>54.65</v>
      </c>
      <c r="K438" s="16">
        <v>21</v>
      </c>
      <c r="L438" s="21">
        <f>F438*H438</f>
        <v>17365.416666666668</v>
      </c>
      <c r="M438" s="21">
        <f>F438*J438</f>
        <v>16167.291666666666</v>
      </c>
      <c r="N438" s="16" t="s">
        <v>10</v>
      </c>
      <c r="O438" s="16" t="s">
        <v>617</v>
      </c>
      <c r="P438" s="16" t="s">
        <v>205</v>
      </c>
      <c r="Q438" s="16" t="s">
        <v>10</v>
      </c>
    </row>
    <row r="439" spans="1:17" s="17" customFormat="1" ht="27.75" customHeight="1" x14ac:dyDescent="0.25">
      <c r="A439" s="16">
        <v>432</v>
      </c>
      <c r="B439" s="16" t="s">
        <v>1796</v>
      </c>
      <c r="C439" s="38" t="s">
        <v>1797</v>
      </c>
      <c r="D439" s="16" t="s">
        <v>2402</v>
      </c>
      <c r="E439" s="31">
        <v>17400</v>
      </c>
      <c r="F439" s="16">
        <f>E439/100</f>
        <v>174</v>
      </c>
      <c r="G439" s="16" t="s">
        <v>744</v>
      </c>
      <c r="H439" s="26">
        <v>37.880000000000003</v>
      </c>
      <c r="I439" s="16">
        <v>16</v>
      </c>
      <c r="J439" s="26">
        <v>36.58</v>
      </c>
      <c r="K439" s="16">
        <v>28</v>
      </c>
      <c r="L439" s="21">
        <f>F439*H439</f>
        <v>6591.1200000000008</v>
      </c>
      <c r="M439" s="21">
        <f>F439*J439</f>
        <v>6364.92</v>
      </c>
      <c r="N439" s="16" t="s">
        <v>916</v>
      </c>
      <c r="O439" s="16" t="s">
        <v>650</v>
      </c>
      <c r="P439" s="16" t="s">
        <v>215</v>
      </c>
      <c r="Q439" s="16" t="s">
        <v>917</v>
      </c>
    </row>
    <row r="440" spans="1:17" s="17" customFormat="1" ht="27.75" customHeight="1" x14ac:dyDescent="0.25">
      <c r="A440" s="16">
        <v>433</v>
      </c>
      <c r="B440" s="16" t="s">
        <v>1811</v>
      </c>
      <c r="C440" s="38" t="s">
        <v>1812</v>
      </c>
      <c r="D440" s="16" t="s">
        <v>2406</v>
      </c>
      <c r="E440" s="31">
        <v>52100</v>
      </c>
      <c r="F440" s="16">
        <f>E440/1</f>
        <v>52100</v>
      </c>
      <c r="G440" s="16" t="s">
        <v>168</v>
      </c>
      <c r="H440" s="26">
        <v>0.05</v>
      </c>
      <c r="I440" s="16">
        <v>15</v>
      </c>
      <c r="J440" s="26">
        <v>0.04</v>
      </c>
      <c r="K440" s="16">
        <v>25</v>
      </c>
      <c r="L440" s="21">
        <f>F440*H440</f>
        <v>2605</v>
      </c>
      <c r="M440" s="21">
        <f>F440*J440</f>
        <v>2084</v>
      </c>
      <c r="N440" s="16" t="s">
        <v>669</v>
      </c>
      <c r="O440" s="16" t="s">
        <v>670</v>
      </c>
      <c r="P440" s="16" t="s">
        <v>163</v>
      </c>
      <c r="Q440" s="16" t="s">
        <v>10</v>
      </c>
    </row>
    <row r="441" spans="1:17" s="17" customFormat="1" ht="27.75" customHeight="1" x14ac:dyDescent="0.25">
      <c r="A441" s="16">
        <v>434</v>
      </c>
      <c r="B441" s="16" t="s">
        <v>1813</v>
      </c>
      <c r="C441" s="38" t="s">
        <v>2146</v>
      </c>
      <c r="D441" s="16" t="s">
        <v>2406</v>
      </c>
      <c r="E441" s="31">
        <v>90100</v>
      </c>
      <c r="F441" s="16">
        <f>E441/1</f>
        <v>90100</v>
      </c>
      <c r="G441" s="16" t="s">
        <v>168</v>
      </c>
      <c r="H441" s="26">
        <v>0.21</v>
      </c>
      <c r="I441" s="16">
        <v>15</v>
      </c>
      <c r="J441" s="26">
        <v>0.19</v>
      </c>
      <c r="K441" s="16">
        <v>25</v>
      </c>
      <c r="L441" s="21">
        <f>F441*H441</f>
        <v>18921</v>
      </c>
      <c r="M441" s="21">
        <f>F441*J441</f>
        <v>17119</v>
      </c>
      <c r="N441" s="16" t="s">
        <v>669</v>
      </c>
      <c r="O441" s="16" t="s">
        <v>670</v>
      </c>
      <c r="P441" s="16" t="s">
        <v>163</v>
      </c>
      <c r="Q441" s="16" t="s">
        <v>10</v>
      </c>
    </row>
    <row r="442" spans="1:17" s="17" customFormat="1" ht="27.75" customHeight="1" x14ac:dyDescent="0.25">
      <c r="A442" s="16">
        <v>435</v>
      </c>
      <c r="B442" s="16" t="s">
        <v>1814</v>
      </c>
      <c r="C442" s="38" t="s">
        <v>1815</v>
      </c>
      <c r="D442" s="16" t="s">
        <v>2406</v>
      </c>
      <c r="E442" s="31">
        <v>105900</v>
      </c>
      <c r="F442" s="16">
        <f>E442/1</f>
        <v>105900</v>
      </c>
      <c r="G442" s="16" t="s">
        <v>168</v>
      </c>
      <c r="H442" s="26">
        <v>0.03</v>
      </c>
      <c r="I442" s="16">
        <v>15</v>
      </c>
      <c r="J442" s="26">
        <v>0.03</v>
      </c>
      <c r="K442" s="16">
        <v>25</v>
      </c>
      <c r="L442" s="21">
        <f>F442*H442</f>
        <v>3177</v>
      </c>
      <c r="M442" s="21">
        <f>F442*J442</f>
        <v>3177</v>
      </c>
      <c r="N442" s="16" t="s">
        <v>669</v>
      </c>
      <c r="O442" s="16" t="s">
        <v>670</v>
      </c>
      <c r="P442" s="16" t="s">
        <v>163</v>
      </c>
      <c r="Q442" s="16" t="s">
        <v>10</v>
      </c>
    </row>
    <row r="443" spans="1:17" s="17" customFormat="1" ht="27.75" customHeight="1" x14ac:dyDescent="0.25">
      <c r="A443" s="16">
        <v>436</v>
      </c>
      <c r="B443" s="16" t="s">
        <v>1816</v>
      </c>
      <c r="C443" s="38" t="s">
        <v>1817</v>
      </c>
      <c r="D443" s="16" t="s">
        <v>2406</v>
      </c>
      <c r="E443" s="31">
        <v>84200</v>
      </c>
      <c r="F443" s="16">
        <f>E443/1</f>
        <v>84200</v>
      </c>
      <c r="G443" s="16" t="s">
        <v>168</v>
      </c>
      <c r="H443" s="26">
        <v>0.09</v>
      </c>
      <c r="I443" s="16">
        <v>15</v>
      </c>
      <c r="J443" s="26">
        <v>0.08</v>
      </c>
      <c r="K443" s="16">
        <v>25</v>
      </c>
      <c r="L443" s="21">
        <f>F443*H443</f>
        <v>7578</v>
      </c>
      <c r="M443" s="21">
        <f>F443*J443</f>
        <v>6736</v>
      </c>
      <c r="N443" s="16" t="s">
        <v>669</v>
      </c>
      <c r="O443" s="16" t="s">
        <v>670</v>
      </c>
      <c r="P443" s="16" t="s">
        <v>163</v>
      </c>
      <c r="Q443" s="16" t="s">
        <v>10</v>
      </c>
    </row>
    <row r="444" spans="1:17" s="17" customFormat="1" ht="27.75" customHeight="1" x14ac:dyDescent="0.25">
      <c r="A444" s="16">
        <v>437</v>
      </c>
      <c r="B444" s="16" t="s">
        <v>1787</v>
      </c>
      <c r="C444" s="38" t="s">
        <v>2324</v>
      </c>
      <c r="D444" s="16" t="s">
        <v>2393</v>
      </c>
      <c r="E444" s="31">
        <v>25800</v>
      </c>
      <c r="F444" s="16">
        <f>E444/500</f>
        <v>51.6</v>
      </c>
      <c r="G444" s="16" t="s">
        <v>731</v>
      </c>
      <c r="H444" s="26">
        <v>190</v>
      </c>
      <c r="I444" s="16">
        <v>7</v>
      </c>
      <c r="J444" s="26">
        <v>176.3</v>
      </c>
      <c r="K444" s="16">
        <v>21</v>
      </c>
      <c r="L444" s="21">
        <f>F444*H444</f>
        <v>9804</v>
      </c>
      <c r="M444" s="21">
        <f>F444*J444</f>
        <v>9097.0800000000017</v>
      </c>
      <c r="N444" s="16" t="s">
        <v>10</v>
      </c>
      <c r="O444" s="16" t="s">
        <v>694</v>
      </c>
      <c r="P444" s="16" t="s">
        <v>215</v>
      </c>
      <c r="Q444" s="16" t="s">
        <v>741</v>
      </c>
    </row>
    <row r="445" spans="1:17" s="17" customFormat="1" ht="27.75" customHeight="1" x14ac:dyDescent="0.25">
      <c r="A445" s="16">
        <v>438</v>
      </c>
      <c r="B445" s="16" t="s">
        <v>1788</v>
      </c>
      <c r="C445" s="38" t="s">
        <v>2342</v>
      </c>
      <c r="D445" s="16" t="s">
        <v>2393</v>
      </c>
      <c r="E445" s="31">
        <v>8000</v>
      </c>
      <c r="F445" s="16">
        <f>E445/500</f>
        <v>16</v>
      </c>
      <c r="G445" s="16" t="s">
        <v>731</v>
      </c>
      <c r="H445" s="26">
        <v>190</v>
      </c>
      <c r="I445" s="16">
        <v>7</v>
      </c>
      <c r="J445" s="26">
        <v>176.3</v>
      </c>
      <c r="K445" s="16">
        <v>21</v>
      </c>
      <c r="L445" s="21">
        <f>F445*H445</f>
        <v>3040</v>
      </c>
      <c r="M445" s="21">
        <f>F445*J445</f>
        <v>2820.8</v>
      </c>
      <c r="N445" s="16" t="s">
        <v>10</v>
      </c>
      <c r="O445" s="16" t="s">
        <v>694</v>
      </c>
      <c r="P445" s="16" t="s">
        <v>215</v>
      </c>
      <c r="Q445" s="16" t="s">
        <v>742</v>
      </c>
    </row>
    <row r="446" spans="1:17" s="17" customFormat="1" ht="27.75" customHeight="1" x14ac:dyDescent="0.25">
      <c r="A446" s="16">
        <v>439</v>
      </c>
      <c r="B446" s="16" t="s">
        <v>1639</v>
      </c>
      <c r="C446" s="38" t="s">
        <v>2130</v>
      </c>
      <c r="D446" s="16" t="s">
        <v>2406</v>
      </c>
      <c r="E446" s="31">
        <v>16875</v>
      </c>
      <c r="F446" s="16">
        <f>E446/1</f>
        <v>16875</v>
      </c>
      <c r="G446" s="16" t="s">
        <v>126</v>
      </c>
      <c r="H446" s="26">
        <v>0.45</v>
      </c>
      <c r="I446" s="16">
        <v>15</v>
      </c>
      <c r="J446" s="26">
        <v>0.4</v>
      </c>
      <c r="K446" s="16">
        <v>25</v>
      </c>
      <c r="L446" s="21">
        <f>H446*F446</f>
        <v>7593.75</v>
      </c>
      <c r="M446" s="21">
        <f>J446*F446</f>
        <v>6750</v>
      </c>
      <c r="N446" s="16" t="s">
        <v>10</v>
      </c>
      <c r="O446" s="16" t="s">
        <v>2414</v>
      </c>
      <c r="P446" s="16" t="s">
        <v>77</v>
      </c>
      <c r="Q446" s="16" t="s">
        <v>10</v>
      </c>
    </row>
    <row r="447" spans="1:17" s="17" customFormat="1" ht="27.75" customHeight="1" x14ac:dyDescent="0.25">
      <c r="A447" s="16">
        <v>440</v>
      </c>
      <c r="B447" s="16" t="s">
        <v>1696</v>
      </c>
      <c r="C447" s="38" t="s">
        <v>1697</v>
      </c>
      <c r="D447" s="16" t="s">
        <v>2406</v>
      </c>
      <c r="E447" s="31">
        <v>4980</v>
      </c>
      <c r="F447" s="16">
        <f>E447/1</f>
        <v>4980</v>
      </c>
      <c r="G447" s="16" t="s">
        <v>168</v>
      </c>
      <c r="H447" s="26">
        <v>2.7</v>
      </c>
      <c r="I447" s="16">
        <v>15</v>
      </c>
      <c r="J447" s="26">
        <v>2.4500000000000002</v>
      </c>
      <c r="K447" s="16">
        <v>25</v>
      </c>
      <c r="L447" s="21">
        <f>F447*H447</f>
        <v>13446</v>
      </c>
      <c r="M447" s="21">
        <f>F447*J447</f>
        <v>12201</v>
      </c>
      <c r="N447" s="16" t="s">
        <v>669</v>
      </c>
      <c r="O447" s="16" t="s">
        <v>670</v>
      </c>
      <c r="P447" s="16" t="s">
        <v>163</v>
      </c>
      <c r="Q447" s="16" t="s">
        <v>10</v>
      </c>
    </row>
    <row r="448" spans="1:17" s="17" customFormat="1" ht="27.75" customHeight="1" x14ac:dyDescent="0.25">
      <c r="A448" s="16">
        <v>441</v>
      </c>
      <c r="B448" s="16" t="s">
        <v>1694</v>
      </c>
      <c r="C448" s="38" t="s">
        <v>1695</v>
      </c>
      <c r="D448" s="16" t="s">
        <v>2393</v>
      </c>
      <c r="E448" s="31">
        <v>3610</v>
      </c>
      <c r="F448" s="16">
        <f>E448/1</f>
        <v>3610</v>
      </c>
      <c r="G448" s="16" t="s">
        <v>168</v>
      </c>
      <c r="H448" s="26">
        <v>9.85</v>
      </c>
      <c r="I448" s="16">
        <v>7</v>
      </c>
      <c r="J448" s="26">
        <v>9.1999999999999993</v>
      </c>
      <c r="K448" s="16">
        <v>21</v>
      </c>
      <c r="L448" s="21">
        <f>F448*H448</f>
        <v>35558.5</v>
      </c>
      <c r="M448" s="21">
        <f>F448*J448</f>
        <v>33212</v>
      </c>
      <c r="N448" s="16" t="s">
        <v>10</v>
      </c>
      <c r="O448" s="16" t="s">
        <v>694</v>
      </c>
      <c r="P448" s="16" t="s">
        <v>326</v>
      </c>
      <c r="Q448" s="16" t="s">
        <v>902</v>
      </c>
    </row>
    <row r="449" spans="1:17" s="17" customFormat="1" ht="27.75" customHeight="1" x14ac:dyDescent="0.25">
      <c r="A449" s="16">
        <v>442</v>
      </c>
      <c r="B449" s="16" t="s">
        <v>1818</v>
      </c>
      <c r="C449" s="38" t="s">
        <v>2346</v>
      </c>
      <c r="D449" s="16" t="s">
        <v>2393</v>
      </c>
      <c r="E449" s="31">
        <v>32800</v>
      </c>
      <c r="F449" s="16">
        <f>E449/30</f>
        <v>1093.3333333333333</v>
      </c>
      <c r="G449" s="16" t="s">
        <v>700</v>
      </c>
      <c r="H449" s="26">
        <v>30</v>
      </c>
      <c r="I449" s="16">
        <v>7</v>
      </c>
      <c r="J449" s="26">
        <v>28</v>
      </c>
      <c r="K449" s="16">
        <v>21</v>
      </c>
      <c r="L449" s="21">
        <f>F449*H449</f>
        <v>32800</v>
      </c>
      <c r="M449" s="21">
        <f>F449*J449</f>
        <v>30613.333333333332</v>
      </c>
      <c r="N449" s="16" t="s">
        <v>10</v>
      </c>
      <c r="O449" s="16" t="s">
        <v>426</v>
      </c>
      <c r="P449" s="16" t="s">
        <v>215</v>
      </c>
      <c r="Q449" s="16" t="s">
        <v>10</v>
      </c>
    </row>
    <row r="450" spans="1:17" s="17" customFormat="1" ht="27.75" customHeight="1" x14ac:dyDescent="0.25">
      <c r="A450" s="16">
        <v>443</v>
      </c>
      <c r="B450" s="16" t="s">
        <v>1826</v>
      </c>
      <c r="C450" s="38" t="s">
        <v>1827</v>
      </c>
      <c r="D450" s="16" t="s">
        <v>2393</v>
      </c>
      <c r="E450" s="31">
        <v>400</v>
      </c>
      <c r="F450" s="16">
        <f t="shared" ref="F450:F459" si="5">E450/1</f>
        <v>400</v>
      </c>
      <c r="G450" s="16" t="s">
        <v>168</v>
      </c>
      <c r="H450" s="26">
        <v>38.4</v>
      </c>
      <c r="I450" s="16">
        <v>7</v>
      </c>
      <c r="J450" s="26">
        <v>26.4</v>
      </c>
      <c r="K450" s="16">
        <v>21</v>
      </c>
      <c r="L450" s="21">
        <f>F450*H450</f>
        <v>15360</v>
      </c>
      <c r="M450" s="21">
        <f>F450*J450</f>
        <v>10560</v>
      </c>
      <c r="N450" s="16" t="s">
        <v>10</v>
      </c>
      <c r="O450" s="16" t="s">
        <v>426</v>
      </c>
      <c r="P450" s="16" t="s">
        <v>163</v>
      </c>
      <c r="Q450" s="16" t="s">
        <v>10</v>
      </c>
    </row>
    <row r="451" spans="1:17" s="17" customFormat="1" ht="27.75" customHeight="1" x14ac:dyDescent="0.25">
      <c r="A451" s="16">
        <v>444</v>
      </c>
      <c r="B451" s="16" t="s">
        <v>1828</v>
      </c>
      <c r="C451" s="38" t="s">
        <v>1829</v>
      </c>
      <c r="D451" s="16" t="s">
        <v>2393</v>
      </c>
      <c r="E451" s="31">
        <v>666</v>
      </c>
      <c r="F451" s="16">
        <f t="shared" si="5"/>
        <v>666</v>
      </c>
      <c r="G451" s="16" t="s">
        <v>168</v>
      </c>
      <c r="H451" s="26">
        <v>24.6</v>
      </c>
      <c r="I451" s="16">
        <v>7</v>
      </c>
      <c r="J451" s="26">
        <v>23.7</v>
      </c>
      <c r="K451" s="16">
        <v>21</v>
      </c>
      <c r="L451" s="21">
        <f>F451*H451</f>
        <v>16383.6</v>
      </c>
      <c r="M451" s="21">
        <f>F451*J451</f>
        <v>15784.199999999999</v>
      </c>
      <c r="N451" s="16" t="s">
        <v>10</v>
      </c>
      <c r="O451" s="16" t="s">
        <v>426</v>
      </c>
      <c r="P451" s="16" t="s">
        <v>163</v>
      </c>
      <c r="Q451" s="16" t="s">
        <v>10</v>
      </c>
    </row>
    <row r="452" spans="1:17" s="17" customFormat="1" ht="27.75" customHeight="1" x14ac:dyDescent="0.25">
      <c r="A452" s="16">
        <v>445</v>
      </c>
      <c r="B452" s="16" t="s">
        <v>1830</v>
      </c>
      <c r="C452" s="38" t="s">
        <v>1831</v>
      </c>
      <c r="D452" s="16" t="s">
        <v>2393</v>
      </c>
      <c r="E452" s="31">
        <v>180</v>
      </c>
      <c r="F452" s="16">
        <f t="shared" si="5"/>
        <v>180</v>
      </c>
      <c r="G452" s="16" t="s">
        <v>168</v>
      </c>
      <c r="H452" s="26">
        <v>3.9</v>
      </c>
      <c r="I452" s="16">
        <v>7</v>
      </c>
      <c r="J452" s="26">
        <v>3.5</v>
      </c>
      <c r="K452" s="16">
        <v>21</v>
      </c>
      <c r="L452" s="21">
        <f>F452*H452</f>
        <v>702</v>
      </c>
      <c r="M452" s="21">
        <f>F452*J452</f>
        <v>630</v>
      </c>
      <c r="N452" s="16" t="s">
        <v>10</v>
      </c>
      <c r="O452" s="16" t="s">
        <v>426</v>
      </c>
      <c r="P452" s="16" t="s">
        <v>163</v>
      </c>
      <c r="Q452" s="16" t="s">
        <v>10</v>
      </c>
    </row>
    <row r="453" spans="1:17" s="17" customFormat="1" ht="27.75" customHeight="1" x14ac:dyDescent="0.25">
      <c r="A453" s="16">
        <v>446</v>
      </c>
      <c r="B453" s="16" t="s">
        <v>1823</v>
      </c>
      <c r="C453" s="38" t="s">
        <v>2347</v>
      </c>
      <c r="D453" s="16" t="s">
        <v>2393</v>
      </c>
      <c r="E453" s="31">
        <v>334</v>
      </c>
      <c r="F453" s="16">
        <f t="shared" si="5"/>
        <v>334</v>
      </c>
      <c r="G453" s="16" t="s">
        <v>168</v>
      </c>
      <c r="H453" s="26">
        <v>65</v>
      </c>
      <c r="I453" s="16">
        <v>7</v>
      </c>
      <c r="J453" s="26">
        <v>59</v>
      </c>
      <c r="K453" s="16">
        <v>21</v>
      </c>
      <c r="L453" s="21">
        <f>F453*H453</f>
        <v>21710</v>
      </c>
      <c r="M453" s="21">
        <f>F453*J453</f>
        <v>19706</v>
      </c>
      <c r="N453" s="16" t="s">
        <v>10</v>
      </c>
      <c r="O453" s="16" t="s">
        <v>426</v>
      </c>
      <c r="P453" s="16" t="s">
        <v>163</v>
      </c>
      <c r="Q453" s="16" t="s">
        <v>756</v>
      </c>
    </row>
    <row r="454" spans="1:17" s="17" customFormat="1" ht="27.75" customHeight="1" x14ac:dyDescent="0.25">
      <c r="A454" s="16">
        <v>447</v>
      </c>
      <c r="B454" s="16" t="s">
        <v>1824</v>
      </c>
      <c r="C454" s="38" t="s">
        <v>1825</v>
      </c>
      <c r="D454" s="16" t="s">
        <v>2393</v>
      </c>
      <c r="E454" s="31"/>
      <c r="F454" s="16">
        <f t="shared" si="5"/>
        <v>0</v>
      </c>
      <c r="G454" s="16" t="s">
        <v>168</v>
      </c>
      <c r="H454" s="26">
        <v>150</v>
      </c>
      <c r="I454" s="16">
        <v>7</v>
      </c>
      <c r="J454" s="26">
        <v>138.19999999999999</v>
      </c>
      <c r="K454" s="16">
        <v>21</v>
      </c>
      <c r="L454" s="21">
        <f>F454*H454</f>
        <v>0</v>
      </c>
      <c r="M454" s="21">
        <f>F454*J454</f>
        <v>0</v>
      </c>
      <c r="N454" s="16" t="s">
        <v>10</v>
      </c>
      <c r="O454" s="16" t="s">
        <v>426</v>
      </c>
      <c r="P454" s="16" t="s">
        <v>163</v>
      </c>
      <c r="Q454" s="16" t="s">
        <v>757</v>
      </c>
    </row>
    <row r="455" spans="1:17" s="17" customFormat="1" ht="27.75" customHeight="1" x14ac:dyDescent="0.25">
      <c r="A455" s="16">
        <v>448</v>
      </c>
      <c r="B455" s="16" t="s">
        <v>1832</v>
      </c>
      <c r="C455" s="38" t="s">
        <v>1833</v>
      </c>
      <c r="D455" s="16" t="s">
        <v>2402</v>
      </c>
      <c r="E455" s="31">
        <v>174</v>
      </c>
      <c r="F455" s="16">
        <f t="shared" si="5"/>
        <v>174</v>
      </c>
      <c r="G455" s="16" t="s">
        <v>168</v>
      </c>
      <c r="H455" s="26">
        <v>18.2</v>
      </c>
      <c r="I455" s="16">
        <v>16</v>
      </c>
      <c r="J455" s="26">
        <v>17.55</v>
      </c>
      <c r="K455" s="16">
        <v>28</v>
      </c>
      <c r="L455" s="21">
        <f>F455*H455</f>
        <v>3166.7999999999997</v>
      </c>
      <c r="M455" s="21">
        <f>F455*J455</f>
        <v>3053.7000000000003</v>
      </c>
      <c r="N455" s="16" t="s">
        <v>758</v>
      </c>
      <c r="O455" s="16" t="s">
        <v>759</v>
      </c>
      <c r="P455" s="16" t="s">
        <v>187</v>
      </c>
      <c r="Q455" s="16" t="s">
        <v>760</v>
      </c>
    </row>
    <row r="456" spans="1:17" s="17" customFormat="1" ht="27.75" customHeight="1" x14ac:dyDescent="0.25">
      <c r="A456" s="16">
        <v>449</v>
      </c>
      <c r="B456" s="16" t="s">
        <v>1834</v>
      </c>
      <c r="C456" s="38" t="s">
        <v>1835</v>
      </c>
      <c r="D456" s="16" t="s">
        <v>2393</v>
      </c>
      <c r="E456" s="31">
        <v>267</v>
      </c>
      <c r="F456" s="16">
        <f t="shared" si="5"/>
        <v>267</v>
      </c>
      <c r="G456" s="16" t="s">
        <v>168</v>
      </c>
      <c r="H456" s="26">
        <v>7.9</v>
      </c>
      <c r="I456" s="16">
        <v>7</v>
      </c>
      <c r="J456" s="26">
        <v>7.3</v>
      </c>
      <c r="K456" s="16">
        <v>21</v>
      </c>
      <c r="L456" s="21">
        <f>F456*H456</f>
        <v>2109.3000000000002</v>
      </c>
      <c r="M456" s="21">
        <f>F456*J456</f>
        <v>1949.1</v>
      </c>
      <c r="N456" s="16" t="s">
        <v>10</v>
      </c>
      <c r="O456" s="16" t="s">
        <v>426</v>
      </c>
      <c r="P456" s="16" t="s">
        <v>163</v>
      </c>
      <c r="Q456" s="16" t="s">
        <v>10</v>
      </c>
    </row>
    <row r="457" spans="1:17" s="17" customFormat="1" ht="27.75" customHeight="1" x14ac:dyDescent="0.25">
      <c r="A457" s="16">
        <v>450</v>
      </c>
      <c r="B457" s="16" t="s">
        <v>1836</v>
      </c>
      <c r="C457" s="38" t="s">
        <v>1837</v>
      </c>
      <c r="D457" s="16" t="s">
        <v>2402</v>
      </c>
      <c r="E457" s="31">
        <v>50</v>
      </c>
      <c r="F457" s="16">
        <f t="shared" si="5"/>
        <v>50</v>
      </c>
      <c r="G457" s="16" t="s">
        <v>168</v>
      </c>
      <c r="H457" s="26">
        <v>81.2</v>
      </c>
      <c r="I457" s="16">
        <v>16</v>
      </c>
      <c r="J457" s="26">
        <v>78.3</v>
      </c>
      <c r="K457" s="16">
        <v>28</v>
      </c>
      <c r="L457" s="21">
        <f>F457*H457</f>
        <v>4060</v>
      </c>
      <c r="M457" s="21">
        <f>F457*J457</f>
        <v>3915</v>
      </c>
      <c r="N457" s="16" t="s">
        <v>758</v>
      </c>
      <c r="O457" s="16" t="s">
        <v>759</v>
      </c>
      <c r="P457" s="16" t="s">
        <v>187</v>
      </c>
      <c r="Q457" s="16" t="s">
        <v>761</v>
      </c>
    </row>
    <row r="458" spans="1:17" s="17" customFormat="1" ht="27.75" customHeight="1" x14ac:dyDescent="0.25">
      <c r="A458" s="16">
        <v>451</v>
      </c>
      <c r="B458" s="16" t="s">
        <v>1838</v>
      </c>
      <c r="C458" s="38" t="s">
        <v>1839</v>
      </c>
      <c r="D458" s="16" t="s">
        <v>2402</v>
      </c>
      <c r="E458" s="31">
        <v>138</v>
      </c>
      <c r="F458" s="16">
        <f t="shared" si="5"/>
        <v>138</v>
      </c>
      <c r="G458" s="16" t="s">
        <v>168</v>
      </c>
      <c r="H458" s="26">
        <v>78.400000000000006</v>
      </c>
      <c r="I458" s="16">
        <v>16</v>
      </c>
      <c r="J458" s="26">
        <v>75.599999999999994</v>
      </c>
      <c r="K458" s="16">
        <v>28</v>
      </c>
      <c r="L458" s="21">
        <f>F458*H458</f>
        <v>10819.2</v>
      </c>
      <c r="M458" s="21">
        <f>F458*J458</f>
        <v>10432.799999999999</v>
      </c>
      <c r="N458" s="16" t="s">
        <v>758</v>
      </c>
      <c r="O458" s="16" t="s">
        <v>759</v>
      </c>
      <c r="P458" s="16" t="s">
        <v>187</v>
      </c>
      <c r="Q458" s="16" t="s">
        <v>762</v>
      </c>
    </row>
    <row r="459" spans="1:17" s="17" customFormat="1" ht="27.75" customHeight="1" x14ac:dyDescent="0.25">
      <c r="A459" s="16">
        <v>452</v>
      </c>
      <c r="B459" s="16" t="s">
        <v>1846</v>
      </c>
      <c r="C459" s="38" t="s">
        <v>1847</v>
      </c>
      <c r="D459" s="16" t="s">
        <v>2399</v>
      </c>
      <c r="E459" s="31">
        <v>3120</v>
      </c>
      <c r="F459" s="16">
        <f t="shared" si="5"/>
        <v>3120</v>
      </c>
      <c r="G459" s="16" t="s">
        <v>168</v>
      </c>
      <c r="H459" s="26">
        <v>0.71</v>
      </c>
      <c r="I459" s="16">
        <v>14</v>
      </c>
      <c r="J459" s="26">
        <v>0.69</v>
      </c>
      <c r="K459" s="16">
        <v>28</v>
      </c>
      <c r="L459" s="21">
        <f>F459*H459</f>
        <v>2215.1999999999998</v>
      </c>
      <c r="M459" s="21">
        <f>F459*J459</f>
        <v>2152.7999999999997</v>
      </c>
      <c r="N459" s="16" t="s">
        <v>766</v>
      </c>
      <c r="O459" s="16" t="s">
        <v>767</v>
      </c>
      <c r="P459" s="16" t="s">
        <v>212</v>
      </c>
      <c r="Q459" s="16">
        <v>1021310</v>
      </c>
    </row>
    <row r="460" spans="1:17" s="17" customFormat="1" ht="27.75" customHeight="1" x14ac:dyDescent="0.25">
      <c r="A460" s="16">
        <v>453</v>
      </c>
      <c r="B460" s="16" t="s">
        <v>1841</v>
      </c>
      <c r="C460" s="38" t="s">
        <v>2295</v>
      </c>
      <c r="D460" s="16" t="s">
        <v>2399</v>
      </c>
      <c r="E460" s="31">
        <v>35800</v>
      </c>
      <c r="F460" s="16">
        <f>E460/200</f>
        <v>179</v>
      </c>
      <c r="G460" s="16" t="s">
        <v>340</v>
      </c>
      <c r="H460" s="26">
        <v>50.37</v>
      </c>
      <c r="I460" s="16">
        <v>14</v>
      </c>
      <c r="J460" s="26">
        <v>49.11</v>
      </c>
      <c r="K460" s="16">
        <v>28</v>
      </c>
      <c r="L460" s="21">
        <f>F460*H460</f>
        <v>9016.23</v>
      </c>
      <c r="M460" s="21">
        <f>F460*J460</f>
        <v>8790.69</v>
      </c>
      <c r="N460" s="16" t="s">
        <v>678</v>
      </c>
      <c r="O460" s="16" t="s">
        <v>679</v>
      </c>
      <c r="P460" s="16" t="s">
        <v>212</v>
      </c>
      <c r="Q460" s="16">
        <v>4230271</v>
      </c>
    </row>
    <row r="461" spans="1:17" s="17" customFormat="1" ht="27.75" customHeight="1" x14ac:dyDescent="0.25">
      <c r="A461" s="16">
        <v>454</v>
      </c>
      <c r="B461" s="16" t="s">
        <v>1842</v>
      </c>
      <c r="C461" s="38" t="s">
        <v>1843</v>
      </c>
      <c r="D461" s="16" t="s">
        <v>2402</v>
      </c>
      <c r="E461" s="31">
        <v>110000</v>
      </c>
      <c r="F461" s="16">
        <f>E461/1000</f>
        <v>110</v>
      </c>
      <c r="G461" s="16" t="s">
        <v>764</v>
      </c>
      <c r="H461" s="26">
        <v>43.4</v>
      </c>
      <c r="I461" s="16">
        <v>16</v>
      </c>
      <c r="J461" s="26">
        <v>41.85</v>
      </c>
      <c r="K461" s="16">
        <v>28</v>
      </c>
      <c r="L461" s="21">
        <f>F461*H461</f>
        <v>4774</v>
      </c>
      <c r="M461" s="21">
        <f>F461*J461</f>
        <v>4603.5</v>
      </c>
      <c r="N461" s="16" t="s">
        <v>763</v>
      </c>
      <c r="O461" s="16" t="s">
        <v>655</v>
      </c>
      <c r="P461" s="16" t="s">
        <v>182</v>
      </c>
      <c r="Q461" s="16" t="s">
        <v>765</v>
      </c>
    </row>
    <row r="462" spans="1:17" s="17" customFormat="1" ht="27.75" customHeight="1" x14ac:dyDescent="0.25">
      <c r="A462" s="16">
        <v>455</v>
      </c>
      <c r="B462" s="16" t="s">
        <v>1844</v>
      </c>
      <c r="C462" s="38" t="s">
        <v>1845</v>
      </c>
      <c r="D462" s="16" t="s">
        <v>2406</v>
      </c>
      <c r="E462" s="31">
        <v>52200</v>
      </c>
      <c r="F462" s="16">
        <f>E462/200</f>
        <v>261</v>
      </c>
      <c r="G462" s="16" t="s">
        <v>918</v>
      </c>
      <c r="H462" s="26">
        <v>6.6</v>
      </c>
      <c r="I462" s="16">
        <v>15</v>
      </c>
      <c r="J462" s="26">
        <v>6</v>
      </c>
      <c r="K462" s="16">
        <v>25</v>
      </c>
      <c r="L462" s="21">
        <f>F462*H462</f>
        <v>1722.6</v>
      </c>
      <c r="M462" s="21">
        <f>F462*J462</f>
        <v>1566</v>
      </c>
      <c r="N462" s="16" t="s">
        <v>10</v>
      </c>
      <c r="O462" s="16" t="s">
        <v>2414</v>
      </c>
      <c r="P462" s="16" t="s">
        <v>163</v>
      </c>
      <c r="Q462" s="16" t="s">
        <v>10</v>
      </c>
    </row>
    <row r="463" spans="1:17" s="17" customFormat="1" ht="27.75" customHeight="1" x14ac:dyDescent="0.25">
      <c r="A463" s="16">
        <v>456</v>
      </c>
      <c r="B463" s="16" t="s">
        <v>1840</v>
      </c>
      <c r="C463" s="38" t="s">
        <v>2294</v>
      </c>
      <c r="D463" s="16" t="s">
        <v>2399</v>
      </c>
      <c r="E463" s="31">
        <v>63000</v>
      </c>
      <c r="F463" s="16">
        <f>E463/200</f>
        <v>315</v>
      </c>
      <c r="G463" s="16" t="s">
        <v>340</v>
      </c>
      <c r="H463" s="26">
        <v>70.599999999999994</v>
      </c>
      <c r="I463" s="16">
        <v>14</v>
      </c>
      <c r="J463" s="26">
        <v>68.84</v>
      </c>
      <c r="K463" s="16">
        <v>28</v>
      </c>
      <c r="L463" s="21">
        <f>F463*H463</f>
        <v>22239</v>
      </c>
      <c r="M463" s="21">
        <f>F463*J463</f>
        <v>21684.600000000002</v>
      </c>
      <c r="N463" s="16" t="s">
        <v>678</v>
      </c>
      <c r="O463" s="16" t="s">
        <v>679</v>
      </c>
      <c r="P463" s="16" t="s">
        <v>212</v>
      </c>
      <c r="Q463" s="16">
        <v>4666915</v>
      </c>
    </row>
    <row r="464" spans="1:17" s="17" customFormat="1" ht="27.75" customHeight="1" x14ac:dyDescent="0.25">
      <c r="A464" s="16">
        <v>457</v>
      </c>
      <c r="B464" s="16" t="s">
        <v>1848</v>
      </c>
      <c r="C464" s="38" t="s">
        <v>2296</v>
      </c>
      <c r="D464" s="16" t="s">
        <v>2399</v>
      </c>
      <c r="E464" s="31">
        <v>428</v>
      </c>
      <c r="F464" s="16">
        <f>E464/1</f>
        <v>428</v>
      </c>
      <c r="G464" s="16" t="s">
        <v>168</v>
      </c>
      <c r="H464" s="26">
        <v>2.8</v>
      </c>
      <c r="I464" s="16">
        <v>14</v>
      </c>
      <c r="J464" s="26">
        <v>2.73</v>
      </c>
      <c r="K464" s="16">
        <v>28</v>
      </c>
      <c r="L464" s="21">
        <f>F464*H464</f>
        <v>1198.3999999999999</v>
      </c>
      <c r="M464" s="21">
        <f>F464*J464</f>
        <v>1168.44</v>
      </c>
      <c r="N464" s="16" t="s">
        <v>318</v>
      </c>
      <c r="O464" s="16" t="s">
        <v>319</v>
      </c>
      <c r="P464" s="16" t="s">
        <v>212</v>
      </c>
      <c r="Q464" s="16">
        <v>9004818</v>
      </c>
    </row>
    <row r="465" spans="1:17" s="17" customFormat="1" ht="27.75" customHeight="1" x14ac:dyDescent="0.25">
      <c r="A465" s="16">
        <v>458</v>
      </c>
      <c r="B465" s="16" t="s">
        <v>1849</v>
      </c>
      <c r="C465" s="38" t="s">
        <v>1850</v>
      </c>
      <c r="D465" s="16" t="s">
        <v>2402</v>
      </c>
      <c r="E465" s="31">
        <v>26750</v>
      </c>
      <c r="F465" s="16">
        <f>E465/250</f>
        <v>107</v>
      </c>
      <c r="G465" s="16" t="s">
        <v>769</v>
      </c>
      <c r="H465" s="26">
        <v>12.38</v>
      </c>
      <c r="I465" s="16">
        <v>16</v>
      </c>
      <c r="J465" s="26">
        <v>11.95</v>
      </c>
      <c r="K465" s="16">
        <v>28</v>
      </c>
      <c r="L465" s="21">
        <f>F465*H465</f>
        <v>1324.66</v>
      </c>
      <c r="M465" s="21">
        <f>F465*J465</f>
        <v>1278.6499999999999</v>
      </c>
      <c r="N465" s="16" t="s">
        <v>768</v>
      </c>
      <c r="O465" s="16" t="s">
        <v>752</v>
      </c>
      <c r="P465" s="16" t="s">
        <v>215</v>
      </c>
      <c r="Q465" s="16" t="s">
        <v>10</v>
      </c>
    </row>
    <row r="466" spans="1:17" s="17" customFormat="1" ht="27.75" customHeight="1" x14ac:dyDescent="0.25">
      <c r="A466" s="16">
        <v>459</v>
      </c>
      <c r="B466" s="16" t="s">
        <v>1977</v>
      </c>
      <c r="C466" s="38" t="s">
        <v>1978</v>
      </c>
      <c r="D466" s="16" t="s">
        <v>2406</v>
      </c>
      <c r="E466" s="31">
        <v>836</v>
      </c>
      <c r="F466" s="16">
        <f t="shared" ref="F466:F471" si="6">E466/1</f>
        <v>836</v>
      </c>
      <c r="G466" s="16" t="s">
        <v>168</v>
      </c>
      <c r="H466" s="26">
        <v>6.05</v>
      </c>
      <c r="I466" s="16">
        <v>15</v>
      </c>
      <c r="J466" s="26">
        <v>5.5</v>
      </c>
      <c r="K466" s="16">
        <v>25</v>
      </c>
      <c r="L466" s="21">
        <f>F466*H466</f>
        <v>5057.8</v>
      </c>
      <c r="M466" s="21">
        <f>F466*J466</f>
        <v>4598</v>
      </c>
      <c r="N466" s="16" t="s">
        <v>10</v>
      </c>
      <c r="O466" s="16" t="s">
        <v>654</v>
      </c>
      <c r="P466" s="16" t="s">
        <v>169</v>
      </c>
      <c r="Q466" s="16" t="s">
        <v>787</v>
      </c>
    </row>
    <row r="467" spans="1:17" s="17" customFormat="1" ht="27.75" customHeight="1" x14ac:dyDescent="0.25">
      <c r="A467" s="16">
        <v>460</v>
      </c>
      <c r="B467" s="16" t="s">
        <v>1979</v>
      </c>
      <c r="C467" s="38" t="s">
        <v>1980</v>
      </c>
      <c r="D467" s="16" t="s">
        <v>2406</v>
      </c>
      <c r="E467" s="31">
        <v>508</v>
      </c>
      <c r="F467" s="16">
        <f t="shared" si="6"/>
        <v>508</v>
      </c>
      <c r="G467" s="16" t="s">
        <v>168</v>
      </c>
      <c r="H467" s="26">
        <v>6.05</v>
      </c>
      <c r="I467" s="16">
        <v>15</v>
      </c>
      <c r="J467" s="26">
        <v>5.5</v>
      </c>
      <c r="K467" s="16">
        <v>25</v>
      </c>
      <c r="L467" s="21">
        <f>F467*H467</f>
        <v>3073.4</v>
      </c>
      <c r="M467" s="21">
        <f>F467*J467</f>
        <v>2794</v>
      </c>
      <c r="N467" s="16" t="s">
        <v>10</v>
      </c>
      <c r="O467" s="16" t="s">
        <v>654</v>
      </c>
      <c r="P467" s="16" t="s">
        <v>169</v>
      </c>
      <c r="Q467" s="16" t="s">
        <v>788</v>
      </c>
    </row>
    <row r="468" spans="1:17" s="17" customFormat="1" ht="27.75" customHeight="1" x14ac:dyDescent="0.25">
      <c r="A468" s="16">
        <v>461</v>
      </c>
      <c r="B468" s="16" t="s">
        <v>1983</v>
      </c>
      <c r="C468" s="38" t="s">
        <v>2269</v>
      </c>
      <c r="D468" s="16" t="s">
        <v>2402</v>
      </c>
      <c r="E468" s="31">
        <v>200</v>
      </c>
      <c r="F468" s="16">
        <f t="shared" si="6"/>
        <v>200</v>
      </c>
      <c r="G468" s="16" t="s">
        <v>168</v>
      </c>
      <c r="H468" s="26">
        <v>32</v>
      </c>
      <c r="I468" s="16">
        <v>16</v>
      </c>
      <c r="J468" s="26">
        <v>30.81</v>
      </c>
      <c r="K468" s="16">
        <v>28</v>
      </c>
      <c r="L468" s="21">
        <f>F468*H468</f>
        <v>6400</v>
      </c>
      <c r="M468" s="21">
        <f>F468*J468</f>
        <v>6162</v>
      </c>
      <c r="N468" s="16" t="s">
        <v>791</v>
      </c>
      <c r="O468" s="16" t="s">
        <v>656</v>
      </c>
      <c r="P468" s="16" t="s">
        <v>215</v>
      </c>
      <c r="Q468" s="16" t="s">
        <v>922</v>
      </c>
    </row>
    <row r="469" spans="1:17" s="17" customFormat="1" ht="27.75" customHeight="1" x14ac:dyDescent="0.25">
      <c r="A469" s="16">
        <v>462</v>
      </c>
      <c r="B469" s="16" t="s">
        <v>1981</v>
      </c>
      <c r="C469" s="38" t="s">
        <v>1982</v>
      </c>
      <c r="D469" s="16" t="s">
        <v>2402</v>
      </c>
      <c r="E469" s="31">
        <v>74</v>
      </c>
      <c r="F469" s="16">
        <f t="shared" si="6"/>
        <v>74</v>
      </c>
      <c r="G469" s="16" t="s">
        <v>168</v>
      </c>
      <c r="H469" s="26">
        <v>86.75</v>
      </c>
      <c r="I469" s="16">
        <v>16</v>
      </c>
      <c r="J469" s="26">
        <v>83.54</v>
      </c>
      <c r="K469" s="16">
        <v>28</v>
      </c>
      <c r="L469" s="21">
        <f>F469*H469</f>
        <v>6419.5</v>
      </c>
      <c r="M469" s="21">
        <f>F469*J469</f>
        <v>6181.96</v>
      </c>
      <c r="N469" s="16" t="s">
        <v>789</v>
      </c>
      <c r="O469" s="16" t="s">
        <v>656</v>
      </c>
      <c r="P469" s="16" t="s">
        <v>215</v>
      </c>
      <c r="Q469" s="16" t="s">
        <v>790</v>
      </c>
    </row>
    <row r="470" spans="1:17" s="17" customFormat="1" ht="27.75" customHeight="1" x14ac:dyDescent="0.25">
      <c r="A470" s="16">
        <v>463</v>
      </c>
      <c r="B470" s="16" t="s">
        <v>1984</v>
      </c>
      <c r="C470" s="38" t="s">
        <v>2270</v>
      </c>
      <c r="D470" s="16" t="s">
        <v>2402</v>
      </c>
      <c r="E470" s="31">
        <v>68</v>
      </c>
      <c r="F470" s="16">
        <f t="shared" si="6"/>
        <v>68</v>
      </c>
      <c r="G470" s="16" t="s">
        <v>168</v>
      </c>
      <c r="H470" s="26">
        <v>23.5</v>
      </c>
      <c r="I470" s="16">
        <v>16</v>
      </c>
      <c r="J470" s="26">
        <v>22.62</v>
      </c>
      <c r="K470" s="16">
        <v>28</v>
      </c>
      <c r="L470" s="21">
        <f>F470*H470</f>
        <v>1598</v>
      </c>
      <c r="M470" s="21">
        <f>F470*J470</f>
        <v>1538.16</v>
      </c>
      <c r="N470" s="16" t="s">
        <v>791</v>
      </c>
      <c r="O470" s="16" t="s">
        <v>656</v>
      </c>
      <c r="P470" s="16" t="s">
        <v>215</v>
      </c>
      <c r="Q470" s="16" t="s">
        <v>923</v>
      </c>
    </row>
    <row r="471" spans="1:17" s="17" customFormat="1" ht="27.75" customHeight="1" x14ac:dyDescent="0.25">
      <c r="A471" s="16">
        <v>464</v>
      </c>
      <c r="B471" s="16" t="s">
        <v>1985</v>
      </c>
      <c r="C471" s="38" t="s">
        <v>1986</v>
      </c>
      <c r="D471" s="16" t="s">
        <v>2402</v>
      </c>
      <c r="E471" s="31">
        <v>75</v>
      </c>
      <c r="F471" s="16">
        <f t="shared" si="6"/>
        <v>75</v>
      </c>
      <c r="G471" s="16" t="s">
        <v>168</v>
      </c>
      <c r="H471" s="26">
        <v>39.700000000000003</v>
      </c>
      <c r="I471" s="16">
        <v>16</v>
      </c>
      <c r="J471" s="26">
        <v>38.22</v>
      </c>
      <c r="K471" s="16">
        <v>28</v>
      </c>
      <c r="L471" s="21">
        <f>F471*H471</f>
        <v>2977.5</v>
      </c>
      <c r="M471" s="21">
        <f>F471*J471</f>
        <v>2866.5</v>
      </c>
      <c r="N471" s="16" t="s">
        <v>791</v>
      </c>
      <c r="O471" s="16" t="s">
        <v>656</v>
      </c>
      <c r="P471" s="16" t="s">
        <v>215</v>
      </c>
      <c r="Q471" s="16" t="s">
        <v>924</v>
      </c>
    </row>
    <row r="472" spans="1:17" s="17" customFormat="1" ht="27.75" customHeight="1" x14ac:dyDescent="0.25">
      <c r="A472" s="16">
        <v>465</v>
      </c>
      <c r="B472" s="16" t="s">
        <v>1992</v>
      </c>
      <c r="C472" s="38" t="s">
        <v>1993</v>
      </c>
      <c r="D472" s="16" t="s">
        <v>2402</v>
      </c>
      <c r="E472" s="31">
        <v>2380</v>
      </c>
      <c r="F472" s="16">
        <f>E472/40</f>
        <v>59.5</v>
      </c>
      <c r="G472" s="16" t="s">
        <v>792</v>
      </c>
      <c r="H472" s="26">
        <v>6.5</v>
      </c>
      <c r="I472" s="16">
        <v>16</v>
      </c>
      <c r="J472" s="26">
        <v>6.27</v>
      </c>
      <c r="K472" s="16">
        <v>28</v>
      </c>
      <c r="L472" s="21">
        <f>F472*H472</f>
        <v>386.75</v>
      </c>
      <c r="M472" s="21">
        <f>F472*J472</f>
        <v>373.065</v>
      </c>
      <c r="N472" s="16" t="s">
        <v>10</v>
      </c>
      <c r="O472" s="16" t="s">
        <v>644</v>
      </c>
      <c r="P472" s="16" t="s">
        <v>163</v>
      </c>
      <c r="Q472" s="16" t="s">
        <v>10</v>
      </c>
    </row>
    <row r="473" spans="1:17" s="17" customFormat="1" ht="27.75" customHeight="1" x14ac:dyDescent="0.25">
      <c r="A473" s="16">
        <v>466</v>
      </c>
      <c r="B473" s="16" t="s">
        <v>1994</v>
      </c>
      <c r="C473" s="38" t="s">
        <v>1995</v>
      </c>
      <c r="D473" s="16" t="s">
        <v>2402</v>
      </c>
      <c r="E473" s="31">
        <v>5920</v>
      </c>
      <c r="F473" s="16">
        <f>E473/40</f>
        <v>148</v>
      </c>
      <c r="G473" s="16" t="s">
        <v>792</v>
      </c>
      <c r="H473" s="26">
        <v>6.5</v>
      </c>
      <c r="I473" s="16">
        <v>16</v>
      </c>
      <c r="J473" s="26">
        <v>6.27</v>
      </c>
      <c r="K473" s="16">
        <v>28</v>
      </c>
      <c r="L473" s="21">
        <f>F473*H473</f>
        <v>962</v>
      </c>
      <c r="M473" s="21">
        <f>F473*J473</f>
        <v>927.95999999999992</v>
      </c>
      <c r="N473" s="16" t="s">
        <v>10</v>
      </c>
      <c r="O473" s="16" t="s">
        <v>644</v>
      </c>
      <c r="P473" s="16" t="s">
        <v>163</v>
      </c>
      <c r="Q473" s="16" t="s">
        <v>10</v>
      </c>
    </row>
    <row r="474" spans="1:17" s="17" customFormat="1" ht="27.75" customHeight="1" x14ac:dyDescent="0.25">
      <c r="A474" s="16">
        <v>467</v>
      </c>
      <c r="B474" s="16" t="s">
        <v>1996</v>
      </c>
      <c r="C474" s="38" t="s">
        <v>1997</v>
      </c>
      <c r="D474" s="16" t="s">
        <v>2402</v>
      </c>
      <c r="E474" s="31">
        <v>4820</v>
      </c>
      <c r="F474" s="16">
        <f>E474/40</f>
        <v>120.5</v>
      </c>
      <c r="G474" s="16" t="s">
        <v>792</v>
      </c>
      <c r="H474" s="26">
        <v>6.5</v>
      </c>
      <c r="I474" s="16">
        <v>16</v>
      </c>
      <c r="J474" s="26">
        <v>6.27</v>
      </c>
      <c r="K474" s="16">
        <v>28</v>
      </c>
      <c r="L474" s="21">
        <f>F474*H474</f>
        <v>783.25</v>
      </c>
      <c r="M474" s="21">
        <f>F474*J474</f>
        <v>755.53499999999997</v>
      </c>
      <c r="N474" s="16" t="s">
        <v>10</v>
      </c>
      <c r="O474" s="16" t="s">
        <v>644</v>
      </c>
      <c r="P474" s="16" t="s">
        <v>163</v>
      </c>
      <c r="Q474" s="16" t="s">
        <v>10</v>
      </c>
    </row>
    <row r="475" spans="1:17" s="17" customFormat="1" ht="27.75" customHeight="1" x14ac:dyDescent="0.25">
      <c r="A475" s="16">
        <v>468</v>
      </c>
      <c r="B475" s="16" t="s">
        <v>1998</v>
      </c>
      <c r="C475" s="38" t="s">
        <v>1999</v>
      </c>
      <c r="D475" s="16" t="s">
        <v>2402</v>
      </c>
      <c r="E475" s="31">
        <v>6420</v>
      </c>
      <c r="F475" s="16">
        <f>E475/25</f>
        <v>256.8</v>
      </c>
      <c r="G475" s="16" t="s">
        <v>793</v>
      </c>
      <c r="H475" s="26">
        <v>4.3899999999999997</v>
      </c>
      <c r="I475" s="16">
        <v>16</v>
      </c>
      <c r="J475" s="26">
        <v>4.24</v>
      </c>
      <c r="K475" s="16">
        <v>28</v>
      </c>
      <c r="L475" s="21">
        <f>F475*H475</f>
        <v>1127.3519999999999</v>
      </c>
      <c r="M475" s="21">
        <f>F475*J475</f>
        <v>1088.8320000000001</v>
      </c>
      <c r="N475" s="16" t="s">
        <v>10</v>
      </c>
      <c r="O475" s="16" t="s">
        <v>644</v>
      </c>
      <c r="P475" s="16" t="s">
        <v>163</v>
      </c>
      <c r="Q475" s="16" t="s">
        <v>10</v>
      </c>
    </row>
    <row r="476" spans="1:17" s="17" customFormat="1" ht="27.75" customHeight="1" x14ac:dyDescent="0.25">
      <c r="A476" s="16">
        <v>469</v>
      </c>
      <c r="B476" s="16" t="s">
        <v>2000</v>
      </c>
      <c r="C476" s="38" t="s">
        <v>2001</v>
      </c>
      <c r="D476" s="16" t="s">
        <v>2402</v>
      </c>
      <c r="E476" s="31">
        <v>4320</v>
      </c>
      <c r="F476" s="16">
        <f>E476/25</f>
        <v>172.8</v>
      </c>
      <c r="G476" s="16" t="s">
        <v>793</v>
      </c>
      <c r="H476" s="26">
        <v>4.3899999999999997</v>
      </c>
      <c r="I476" s="16">
        <v>16</v>
      </c>
      <c r="J476" s="26">
        <v>4.24</v>
      </c>
      <c r="K476" s="16">
        <v>28</v>
      </c>
      <c r="L476" s="21">
        <f>F476*H476</f>
        <v>758.59199999999998</v>
      </c>
      <c r="M476" s="21">
        <f>F476*J476</f>
        <v>732.67200000000014</v>
      </c>
      <c r="N476" s="16" t="s">
        <v>10</v>
      </c>
      <c r="O476" s="16" t="s">
        <v>644</v>
      </c>
      <c r="P476" s="16" t="s">
        <v>163</v>
      </c>
      <c r="Q476" s="16" t="s">
        <v>10</v>
      </c>
    </row>
    <row r="477" spans="1:17" s="17" customFormat="1" ht="27.75" customHeight="1" x14ac:dyDescent="0.25">
      <c r="A477" s="16">
        <v>470</v>
      </c>
      <c r="B477" s="16" t="s">
        <v>2002</v>
      </c>
      <c r="C477" s="38" t="s">
        <v>2003</v>
      </c>
      <c r="D477" s="16" t="s">
        <v>2402</v>
      </c>
      <c r="E477" s="31">
        <v>2280</v>
      </c>
      <c r="F477" s="16">
        <f>E477/20</f>
        <v>114</v>
      </c>
      <c r="G477" s="16" t="s">
        <v>794</v>
      </c>
      <c r="H477" s="26">
        <v>3.71</v>
      </c>
      <c r="I477" s="16">
        <v>16</v>
      </c>
      <c r="J477" s="26">
        <v>3.58</v>
      </c>
      <c r="K477" s="16">
        <v>28</v>
      </c>
      <c r="L477" s="21">
        <f>F477*H477</f>
        <v>422.94</v>
      </c>
      <c r="M477" s="21">
        <f>F477*J477</f>
        <v>408.12</v>
      </c>
      <c r="N477" s="16" t="s">
        <v>10</v>
      </c>
      <c r="O477" s="16" t="s">
        <v>644</v>
      </c>
      <c r="P477" s="16" t="s">
        <v>163</v>
      </c>
      <c r="Q477" s="16" t="s">
        <v>10</v>
      </c>
    </row>
    <row r="478" spans="1:17" s="17" customFormat="1" ht="27.75" customHeight="1" x14ac:dyDescent="0.25">
      <c r="A478" s="16">
        <v>471</v>
      </c>
      <c r="B478" s="16" t="s">
        <v>2004</v>
      </c>
      <c r="C478" s="38" t="s">
        <v>2271</v>
      </c>
      <c r="D478" s="16" t="s">
        <v>2402</v>
      </c>
      <c r="E478" s="31">
        <v>2960</v>
      </c>
      <c r="F478" s="16">
        <f>E478/125</f>
        <v>23.68</v>
      </c>
      <c r="G478" s="16" t="s">
        <v>684</v>
      </c>
      <c r="H478" s="26">
        <v>11.42</v>
      </c>
      <c r="I478" s="16">
        <v>16</v>
      </c>
      <c r="J478" s="26">
        <v>11.03</v>
      </c>
      <c r="K478" s="16">
        <v>28</v>
      </c>
      <c r="L478" s="21">
        <f>F478*H478</f>
        <v>270.42559999999997</v>
      </c>
      <c r="M478" s="21">
        <f>F478*J478</f>
        <v>261.19039999999995</v>
      </c>
      <c r="N478" s="16" t="s">
        <v>10</v>
      </c>
      <c r="O478" s="16" t="s">
        <v>644</v>
      </c>
      <c r="P478" s="16" t="s">
        <v>163</v>
      </c>
      <c r="Q478" s="16" t="s">
        <v>10</v>
      </c>
    </row>
    <row r="479" spans="1:17" s="17" customFormat="1" ht="27.75" customHeight="1" x14ac:dyDescent="0.25">
      <c r="A479" s="16">
        <v>472</v>
      </c>
      <c r="B479" s="16" t="s">
        <v>2005</v>
      </c>
      <c r="C479" s="38" t="s">
        <v>2006</v>
      </c>
      <c r="D479" s="16" t="s">
        <v>2402</v>
      </c>
      <c r="E479" s="31">
        <v>2440</v>
      </c>
      <c r="F479" s="16">
        <f>E479/125</f>
        <v>19.52</v>
      </c>
      <c r="G479" s="16" t="s">
        <v>684</v>
      </c>
      <c r="H479" s="26">
        <v>11.42</v>
      </c>
      <c r="I479" s="16">
        <v>16</v>
      </c>
      <c r="J479" s="26">
        <v>11.03</v>
      </c>
      <c r="K479" s="16">
        <v>28</v>
      </c>
      <c r="L479" s="21">
        <f>F479*H479</f>
        <v>222.91839999999999</v>
      </c>
      <c r="M479" s="21">
        <f>F479*J479</f>
        <v>215.30559999999997</v>
      </c>
      <c r="N479" s="16" t="s">
        <v>10</v>
      </c>
      <c r="O479" s="16" t="s">
        <v>644</v>
      </c>
      <c r="P479" s="16" t="s">
        <v>163</v>
      </c>
      <c r="Q479" s="16" t="s">
        <v>10</v>
      </c>
    </row>
    <row r="480" spans="1:17" s="17" customFormat="1" ht="27.75" customHeight="1" x14ac:dyDescent="0.25">
      <c r="A480" s="16">
        <v>473</v>
      </c>
      <c r="B480" s="16" t="s">
        <v>1987</v>
      </c>
      <c r="C480" s="38" t="s">
        <v>2151</v>
      </c>
      <c r="D480" s="16" t="s">
        <v>2406</v>
      </c>
      <c r="E480" s="31">
        <v>4040</v>
      </c>
      <c r="F480" s="16">
        <f>E480/10</f>
        <v>404</v>
      </c>
      <c r="G480" s="16" t="s">
        <v>901</v>
      </c>
      <c r="H480" s="26">
        <v>7.7</v>
      </c>
      <c r="I480" s="16">
        <v>15</v>
      </c>
      <c r="J480" s="26">
        <v>7</v>
      </c>
      <c r="K480" s="16">
        <v>25</v>
      </c>
      <c r="L480" s="21">
        <f>F480*H480</f>
        <v>3110.8</v>
      </c>
      <c r="M480" s="21">
        <f>F480*J480</f>
        <v>2828</v>
      </c>
      <c r="N480" s="16" t="s">
        <v>10</v>
      </c>
      <c r="O480" s="16" t="s">
        <v>2412</v>
      </c>
      <c r="P480" s="16" t="s">
        <v>163</v>
      </c>
      <c r="Q480" s="16" t="s">
        <v>10</v>
      </c>
    </row>
    <row r="481" spans="1:17" s="17" customFormat="1" ht="27.75" customHeight="1" x14ac:dyDescent="0.25">
      <c r="A481" s="16">
        <v>474</v>
      </c>
      <c r="B481" s="16" t="s">
        <v>1988</v>
      </c>
      <c r="C481" s="38" t="s">
        <v>1989</v>
      </c>
      <c r="D481" s="16" t="s">
        <v>2406</v>
      </c>
      <c r="E481" s="31">
        <v>4790</v>
      </c>
      <c r="F481" s="16">
        <f>E481/10</f>
        <v>479</v>
      </c>
      <c r="G481" s="16" t="s">
        <v>901</v>
      </c>
      <c r="H481" s="26">
        <v>7.7</v>
      </c>
      <c r="I481" s="16">
        <v>15</v>
      </c>
      <c r="J481" s="26">
        <v>7</v>
      </c>
      <c r="K481" s="16">
        <v>25</v>
      </c>
      <c r="L481" s="21">
        <f>F481*H481</f>
        <v>3688.3</v>
      </c>
      <c r="M481" s="21">
        <f>F481*J481</f>
        <v>3353</v>
      </c>
      <c r="N481" s="16" t="s">
        <v>10</v>
      </c>
      <c r="O481" s="16" t="s">
        <v>2412</v>
      </c>
      <c r="P481" s="16" t="s">
        <v>163</v>
      </c>
      <c r="Q481" s="16" t="s">
        <v>10</v>
      </c>
    </row>
    <row r="482" spans="1:17" s="17" customFormat="1" ht="27.75" customHeight="1" x14ac:dyDescent="0.25">
      <c r="A482" s="16">
        <v>475</v>
      </c>
      <c r="B482" s="16" t="s">
        <v>1990</v>
      </c>
      <c r="C482" s="38" t="s">
        <v>1991</v>
      </c>
      <c r="D482" s="16" t="s">
        <v>2406</v>
      </c>
      <c r="E482" s="31">
        <v>2140</v>
      </c>
      <c r="F482" s="16">
        <f>E482/10</f>
        <v>214</v>
      </c>
      <c r="G482" s="16" t="s">
        <v>901</v>
      </c>
      <c r="H482" s="26">
        <v>7.7</v>
      </c>
      <c r="I482" s="16">
        <v>15</v>
      </c>
      <c r="J482" s="26">
        <v>7</v>
      </c>
      <c r="K482" s="16">
        <v>25</v>
      </c>
      <c r="L482" s="21">
        <f>F482*H482</f>
        <v>1647.8</v>
      </c>
      <c r="M482" s="21">
        <f>F482*J482</f>
        <v>1498</v>
      </c>
      <c r="N482" s="16" t="s">
        <v>10</v>
      </c>
      <c r="O482" s="16" t="s">
        <v>2412</v>
      </c>
      <c r="P482" s="16" t="s">
        <v>163</v>
      </c>
      <c r="Q482" s="16" t="s">
        <v>10</v>
      </c>
    </row>
    <row r="483" spans="1:17" s="17" customFormat="1" ht="27.75" customHeight="1" x14ac:dyDescent="0.25">
      <c r="A483" s="16">
        <v>476</v>
      </c>
      <c r="B483" s="16" t="s">
        <v>2007</v>
      </c>
      <c r="C483" s="38" t="s">
        <v>2008</v>
      </c>
      <c r="D483" s="16" t="s">
        <v>2402</v>
      </c>
      <c r="E483" s="31">
        <v>2800</v>
      </c>
      <c r="F483" s="16">
        <f>E483/100</f>
        <v>28</v>
      </c>
      <c r="G483" s="16" t="s">
        <v>342</v>
      </c>
      <c r="H483" s="26">
        <v>9.43</v>
      </c>
      <c r="I483" s="16">
        <v>16</v>
      </c>
      <c r="J483" s="26">
        <v>9.1</v>
      </c>
      <c r="K483" s="16">
        <v>28</v>
      </c>
      <c r="L483" s="21">
        <f>F483*H483</f>
        <v>264.03999999999996</v>
      </c>
      <c r="M483" s="21">
        <f>F483*J483</f>
        <v>254.79999999999998</v>
      </c>
      <c r="N483" s="16" t="s">
        <v>10</v>
      </c>
      <c r="O483" s="16" t="s">
        <v>644</v>
      </c>
      <c r="P483" s="16" t="s">
        <v>163</v>
      </c>
      <c r="Q483" s="16" t="s">
        <v>10</v>
      </c>
    </row>
    <row r="484" spans="1:17" s="17" customFormat="1" ht="27.75" customHeight="1" x14ac:dyDescent="0.25">
      <c r="A484" s="16">
        <v>477</v>
      </c>
      <c r="B484" s="16" t="s">
        <v>1684</v>
      </c>
      <c r="C484" s="38" t="s">
        <v>1685</v>
      </c>
      <c r="D484" s="16" t="s">
        <v>2402</v>
      </c>
      <c r="E484" s="31">
        <v>11980</v>
      </c>
      <c r="F484" s="16">
        <f>E484/100</f>
        <v>119.8</v>
      </c>
      <c r="G484" s="16" t="s">
        <v>342</v>
      </c>
      <c r="H484" s="26">
        <v>4.5</v>
      </c>
      <c r="I484" s="16">
        <v>16</v>
      </c>
      <c r="J484" s="26">
        <v>4.34</v>
      </c>
      <c r="K484" s="16">
        <v>28</v>
      </c>
      <c r="L484" s="21">
        <f>F484*H484</f>
        <v>539.1</v>
      </c>
      <c r="M484" s="21">
        <f>F484*J484</f>
        <v>519.93200000000002</v>
      </c>
      <c r="N484" s="16" t="s">
        <v>10</v>
      </c>
      <c r="O484" s="16" t="s">
        <v>644</v>
      </c>
      <c r="P484" s="16" t="s">
        <v>163</v>
      </c>
      <c r="Q484" s="16" t="s">
        <v>668</v>
      </c>
    </row>
    <row r="485" spans="1:17" s="17" customFormat="1" ht="27.75" customHeight="1" x14ac:dyDescent="0.25">
      <c r="A485" s="16">
        <v>478</v>
      </c>
      <c r="B485" s="16" t="s">
        <v>2013</v>
      </c>
      <c r="C485" s="38" t="s">
        <v>2014</v>
      </c>
      <c r="D485" s="16" t="s">
        <v>2406</v>
      </c>
      <c r="E485" s="31">
        <v>53800</v>
      </c>
      <c r="F485" s="16">
        <f>E485/1000</f>
        <v>53.8</v>
      </c>
      <c r="G485" s="16" t="s">
        <v>925</v>
      </c>
      <c r="H485" s="26">
        <v>38.5</v>
      </c>
      <c r="I485" s="16">
        <v>15</v>
      </c>
      <c r="J485" s="26">
        <v>35</v>
      </c>
      <c r="K485" s="16">
        <v>25</v>
      </c>
      <c r="L485" s="21">
        <f>F485*H485</f>
        <v>2071.2999999999997</v>
      </c>
      <c r="M485" s="21">
        <f>F485*J485</f>
        <v>1883</v>
      </c>
      <c r="N485" s="16" t="s">
        <v>10</v>
      </c>
      <c r="O485" s="16" t="s">
        <v>2412</v>
      </c>
      <c r="P485" s="16" t="s">
        <v>163</v>
      </c>
      <c r="Q485" s="16" t="s">
        <v>10</v>
      </c>
    </row>
    <row r="486" spans="1:17" s="17" customFormat="1" ht="27.75" customHeight="1" x14ac:dyDescent="0.25">
      <c r="A486" s="16">
        <v>479</v>
      </c>
      <c r="B486" s="16" t="s">
        <v>2015</v>
      </c>
      <c r="C486" s="38" t="s">
        <v>2016</v>
      </c>
      <c r="D486" s="16" t="s">
        <v>2406</v>
      </c>
      <c r="E486" s="31">
        <v>38400</v>
      </c>
      <c r="F486" s="16">
        <f>E486/1000</f>
        <v>38.4</v>
      </c>
      <c r="G486" s="16" t="s">
        <v>925</v>
      </c>
      <c r="H486" s="26">
        <v>91</v>
      </c>
      <c r="I486" s="16">
        <v>15</v>
      </c>
      <c r="J486" s="26">
        <v>81</v>
      </c>
      <c r="K486" s="16">
        <v>25</v>
      </c>
      <c r="L486" s="21">
        <f>F486*H486</f>
        <v>3494.4</v>
      </c>
      <c r="M486" s="21">
        <f>F486*J486</f>
        <v>3110.4</v>
      </c>
      <c r="N486" s="16" t="s">
        <v>10</v>
      </c>
      <c r="O486" s="16" t="s">
        <v>2412</v>
      </c>
      <c r="P486" s="16" t="s">
        <v>163</v>
      </c>
      <c r="Q486" s="16" t="s">
        <v>10</v>
      </c>
    </row>
    <row r="487" spans="1:17" s="17" customFormat="1" ht="27.75" customHeight="1" x14ac:dyDescent="0.25">
      <c r="A487" s="16">
        <v>480</v>
      </c>
      <c r="B487" s="16" t="s">
        <v>2017</v>
      </c>
      <c r="C487" s="38" t="s">
        <v>2018</v>
      </c>
      <c r="D487" s="16" t="s">
        <v>2406</v>
      </c>
      <c r="E487" s="31">
        <v>28500</v>
      </c>
      <c r="F487" s="16">
        <f>E487/500</f>
        <v>57</v>
      </c>
      <c r="G487" s="16" t="s">
        <v>899</v>
      </c>
      <c r="H487" s="26">
        <v>74.8</v>
      </c>
      <c r="I487" s="16">
        <v>15</v>
      </c>
      <c r="J487" s="26">
        <v>68</v>
      </c>
      <c r="K487" s="16">
        <v>25</v>
      </c>
      <c r="L487" s="21">
        <f>F487*H487</f>
        <v>4263.5999999999995</v>
      </c>
      <c r="M487" s="21">
        <f>F487*J487</f>
        <v>3876</v>
      </c>
      <c r="N487" s="16" t="s">
        <v>10</v>
      </c>
      <c r="O487" s="16" t="s">
        <v>2412</v>
      </c>
      <c r="P487" s="16" t="s">
        <v>163</v>
      </c>
      <c r="Q487" s="16" t="s">
        <v>10</v>
      </c>
    </row>
    <row r="488" spans="1:17" s="17" customFormat="1" ht="27.75" customHeight="1" x14ac:dyDescent="0.25">
      <c r="A488" s="16">
        <v>481</v>
      </c>
      <c r="B488" s="16" t="s">
        <v>2019</v>
      </c>
      <c r="C488" s="38" t="s">
        <v>2020</v>
      </c>
      <c r="D488" s="16" t="s">
        <v>2406</v>
      </c>
      <c r="E488" s="31">
        <v>20250</v>
      </c>
      <c r="F488" s="16">
        <f>E488/250</f>
        <v>81</v>
      </c>
      <c r="G488" s="16" t="s">
        <v>926</v>
      </c>
      <c r="H488" s="26">
        <v>60</v>
      </c>
      <c r="I488" s="16">
        <v>15</v>
      </c>
      <c r="J488" s="26">
        <v>55</v>
      </c>
      <c r="K488" s="16">
        <v>25</v>
      </c>
      <c r="L488" s="21">
        <f>F488*H488</f>
        <v>4860</v>
      </c>
      <c r="M488" s="21">
        <f>F488*J488</f>
        <v>4455</v>
      </c>
      <c r="N488" s="16" t="s">
        <v>10</v>
      </c>
      <c r="O488" s="16" t="s">
        <v>2412</v>
      </c>
      <c r="P488" s="16" t="s">
        <v>163</v>
      </c>
      <c r="Q488" s="16" t="s">
        <v>10</v>
      </c>
    </row>
    <row r="489" spans="1:17" s="17" customFormat="1" ht="27.75" customHeight="1" x14ac:dyDescent="0.25">
      <c r="A489" s="16">
        <v>482</v>
      </c>
      <c r="B489" s="16" t="s">
        <v>2021</v>
      </c>
      <c r="C489" s="38" t="s">
        <v>2022</v>
      </c>
      <c r="D489" s="16" t="s">
        <v>2406</v>
      </c>
      <c r="E489" s="31">
        <v>13300</v>
      </c>
      <c r="F489" s="16">
        <f>E489/250</f>
        <v>53.2</v>
      </c>
      <c r="G489" s="16" t="s">
        <v>926</v>
      </c>
      <c r="H489" s="26">
        <v>89</v>
      </c>
      <c r="I489" s="16">
        <v>15</v>
      </c>
      <c r="J489" s="26">
        <v>81</v>
      </c>
      <c r="K489" s="16">
        <v>25</v>
      </c>
      <c r="L489" s="21">
        <f>F489*H489</f>
        <v>4734.8</v>
      </c>
      <c r="M489" s="21">
        <f>F489*J489</f>
        <v>4309.2</v>
      </c>
      <c r="N489" s="16" t="s">
        <v>10</v>
      </c>
      <c r="O489" s="16" t="s">
        <v>2412</v>
      </c>
      <c r="P489" s="16" t="s">
        <v>163</v>
      </c>
      <c r="Q489" s="16" t="s">
        <v>10</v>
      </c>
    </row>
    <row r="490" spans="1:17" s="17" customFormat="1" ht="27.75" customHeight="1" x14ac:dyDescent="0.25">
      <c r="A490" s="16">
        <v>483</v>
      </c>
      <c r="B490" s="16" t="s">
        <v>2023</v>
      </c>
      <c r="C490" s="38" t="s">
        <v>2024</v>
      </c>
      <c r="D490" s="16" t="s">
        <v>2406</v>
      </c>
      <c r="E490" s="31">
        <v>46500</v>
      </c>
      <c r="F490" s="16">
        <f>E490/250</f>
        <v>186</v>
      </c>
      <c r="G490" s="16" t="s">
        <v>927</v>
      </c>
      <c r="H490" s="26">
        <v>108</v>
      </c>
      <c r="I490" s="16">
        <v>15</v>
      </c>
      <c r="J490" s="26">
        <v>97.5</v>
      </c>
      <c r="K490" s="16">
        <v>25</v>
      </c>
      <c r="L490" s="21">
        <f>F490*H490</f>
        <v>20088</v>
      </c>
      <c r="M490" s="21">
        <f>F490*J490</f>
        <v>18135</v>
      </c>
      <c r="N490" s="16" t="s">
        <v>10</v>
      </c>
      <c r="O490" s="16" t="s">
        <v>2412</v>
      </c>
      <c r="P490" s="16" t="s">
        <v>163</v>
      </c>
      <c r="Q490" s="16" t="s">
        <v>10</v>
      </c>
    </row>
    <row r="491" spans="1:17" s="17" customFormat="1" ht="27.75" customHeight="1" x14ac:dyDescent="0.25">
      <c r="A491" s="16">
        <v>484</v>
      </c>
      <c r="B491" s="16" t="s">
        <v>2025</v>
      </c>
      <c r="C491" s="38" t="s">
        <v>2026</v>
      </c>
      <c r="D491" s="16" t="s">
        <v>2406</v>
      </c>
      <c r="E491" s="31">
        <v>8500</v>
      </c>
      <c r="F491" s="16">
        <f>E491/125</f>
        <v>68</v>
      </c>
      <c r="G491" s="16" t="s">
        <v>928</v>
      </c>
      <c r="H491" s="26">
        <v>78</v>
      </c>
      <c r="I491" s="16">
        <v>15</v>
      </c>
      <c r="J491" s="26">
        <v>71</v>
      </c>
      <c r="K491" s="16">
        <v>25</v>
      </c>
      <c r="L491" s="21">
        <f>F491*H491</f>
        <v>5304</v>
      </c>
      <c r="M491" s="21">
        <f>F491*J491</f>
        <v>4828</v>
      </c>
      <c r="N491" s="16" t="s">
        <v>10</v>
      </c>
      <c r="O491" s="16" t="s">
        <v>2412</v>
      </c>
      <c r="P491" s="16" t="s">
        <v>163</v>
      </c>
      <c r="Q491" s="16" t="s">
        <v>10</v>
      </c>
    </row>
    <row r="492" spans="1:17" s="17" customFormat="1" ht="27.75" customHeight="1" x14ac:dyDescent="0.25">
      <c r="A492" s="16">
        <v>485</v>
      </c>
      <c r="B492" s="16" t="s">
        <v>2027</v>
      </c>
      <c r="C492" s="38" t="s">
        <v>2152</v>
      </c>
      <c r="D492" s="16" t="s">
        <v>2406</v>
      </c>
      <c r="E492" s="31">
        <v>22000</v>
      </c>
      <c r="F492" s="16">
        <f>E492/100</f>
        <v>220</v>
      </c>
      <c r="G492" s="16" t="s">
        <v>929</v>
      </c>
      <c r="H492" s="26">
        <v>74.8</v>
      </c>
      <c r="I492" s="16">
        <v>15</v>
      </c>
      <c r="J492" s="26">
        <v>68</v>
      </c>
      <c r="K492" s="16">
        <v>25</v>
      </c>
      <c r="L492" s="21">
        <f>F492*H492</f>
        <v>16456</v>
      </c>
      <c r="M492" s="21">
        <f>F492*J492</f>
        <v>14960</v>
      </c>
      <c r="N492" s="16" t="s">
        <v>10</v>
      </c>
      <c r="O492" s="16" t="s">
        <v>2412</v>
      </c>
      <c r="P492" s="16" t="s">
        <v>163</v>
      </c>
      <c r="Q492" s="16" t="s">
        <v>10</v>
      </c>
    </row>
    <row r="493" spans="1:17" s="17" customFormat="1" ht="27.75" customHeight="1" x14ac:dyDescent="0.25">
      <c r="A493" s="16">
        <v>486</v>
      </c>
      <c r="B493" s="16" t="s">
        <v>2028</v>
      </c>
      <c r="C493" s="38" t="s">
        <v>2153</v>
      </c>
      <c r="D493" s="16" t="s">
        <v>2406</v>
      </c>
      <c r="E493" s="31">
        <v>8375</v>
      </c>
      <c r="F493" s="16">
        <f>E493/100</f>
        <v>83.75</v>
      </c>
      <c r="G493" s="16" t="s">
        <v>929</v>
      </c>
      <c r="H493" s="26">
        <v>96</v>
      </c>
      <c r="I493" s="16">
        <v>15</v>
      </c>
      <c r="J493" s="26">
        <v>87</v>
      </c>
      <c r="K493" s="16">
        <v>25</v>
      </c>
      <c r="L493" s="21">
        <f>F493*H493</f>
        <v>8040</v>
      </c>
      <c r="M493" s="21">
        <f>F493*J493</f>
        <v>7286.25</v>
      </c>
      <c r="N493" s="16" t="s">
        <v>10</v>
      </c>
      <c r="O493" s="16" t="s">
        <v>2412</v>
      </c>
      <c r="P493" s="16" t="s">
        <v>163</v>
      </c>
      <c r="Q493" s="16" t="s">
        <v>10</v>
      </c>
    </row>
    <row r="494" spans="1:17" s="17" customFormat="1" ht="27.75" customHeight="1" x14ac:dyDescent="0.25">
      <c r="A494" s="16">
        <v>487</v>
      </c>
      <c r="B494" s="16" t="s">
        <v>1613</v>
      </c>
      <c r="C494" s="38" t="s">
        <v>1614</v>
      </c>
      <c r="D494" s="16" t="s">
        <v>2388</v>
      </c>
      <c r="E494" s="31">
        <v>14760</v>
      </c>
      <c r="F494" s="16">
        <f>E494</f>
        <v>14760</v>
      </c>
      <c r="G494" s="16" t="s">
        <v>446</v>
      </c>
      <c r="H494" s="26">
        <v>0</v>
      </c>
      <c r="I494" s="16">
        <v>0</v>
      </c>
      <c r="J494" s="26">
        <v>0.96</v>
      </c>
      <c r="K494" s="16">
        <v>14</v>
      </c>
      <c r="L494" s="21">
        <f>F494*H494</f>
        <v>0</v>
      </c>
      <c r="M494" s="21">
        <f>F494*J494</f>
        <v>14169.6</v>
      </c>
      <c r="N494" s="16" t="s">
        <v>10</v>
      </c>
      <c r="O494" s="16" t="s">
        <v>305</v>
      </c>
      <c r="P494" s="16" t="s">
        <v>404</v>
      </c>
      <c r="Q494" s="16" t="s">
        <v>640</v>
      </c>
    </row>
    <row r="495" spans="1:17" s="17" customFormat="1" ht="27.75" customHeight="1" x14ac:dyDescent="0.25">
      <c r="A495" s="16">
        <v>488</v>
      </c>
      <c r="B495" s="16" t="s">
        <v>1615</v>
      </c>
      <c r="C495" s="38" t="s">
        <v>1616</v>
      </c>
      <c r="D495" s="16" t="s">
        <v>2388</v>
      </c>
      <c r="E495" s="31">
        <v>15500</v>
      </c>
      <c r="F495" s="16">
        <f>E495</f>
        <v>15500</v>
      </c>
      <c r="G495" s="16" t="s">
        <v>628</v>
      </c>
      <c r="H495" s="26">
        <v>0</v>
      </c>
      <c r="I495" s="16">
        <v>0</v>
      </c>
      <c r="J495" s="26">
        <v>0.68</v>
      </c>
      <c r="K495" s="16">
        <v>14</v>
      </c>
      <c r="L495" s="21">
        <f>F495*H495</f>
        <v>0</v>
      </c>
      <c r="M495" s="21">
        <f>F495*J495</f>
        <v>10540</v>
      </c>
      <c r="N495" s="16" t="s">
        <v>10</v>
      </c>
      <c r="O495" s="16" t="s">
        <v>305</v>
      </c>
      <c r="P495" s="16" t="s">
        <v>404</v>
      </c>
      <c r="Q495" s="16" t="s">
        <v>641</v>
      </c>
    </row>
    <row r="496" spans="1:17" s="17" customFormat="1" ht="27.75" customHeight="1" x14ac:dyDescent="0.25">
      <c r="A496" s="16">
        <v>489</v>
      </c>
      <c r="B496" s="16" t="s">
        <v>1617</v>
      </c>
      <c r="C496" s="38" t="s">
        <v>1618</v>
      </c>
      <c r="D496" s="16" t="s">
        <v>2388</v>
      </c>
      <c r="E496" s="31">
        <v>203508</v>
      </c>
      <c r="F496" s="16">
        <f>E496</f>
        <v>203508</v>
      </c>
      <c r="G496" s="16" t="s">
        <v>626</v>
      </c>
      <c r="H496" s="26">
        <v>0</v>
      </c>
      <c r="I496" s="16">
        <v>0</v>
      </c>
      <c r="J496" s="26">
        <v>0.85</v>
      </c>
      <c r="K496" s="16">
        <v>14</v>
      </c>
      <c r="L496" s="21">
        <f>F496*H496</f>
        <v>0</v>
      </c>
      <c r="M496" s="21">
        <f>F496*J496</f>
        <v>172981.8</v>
      </c>
      <c r="N496" s="16" t="s">
        <v>10</v>
      </c>
      <c r="O496" s="16" t="s">
        <v>305</v>
      </c>
      <c r="P496" s="16" t="s">
        <v>215</v>
      </c>
      <c r="Q496" s="16" t="s">
        <v>642</v>
      </c>
    </row>
    <row r="497" spans="1:17" s="17" customFormat="1" ht="27.75" customHeight="1" x14ac:dyDescent="0.25">
      <c r="A497" s="16">
        <v>490</v>
      </c>
      <c r="B497" s="16" t="s">
        <v>1619</v>
      </c>
      <c r="C497" s="38" t="s">
        <v>1620</v>
      </c>
      <c r="D497" s="16" t="s">
        <v>2388</v>
      </c>
      <c r="E497" s="31">
        <v>62340</v>
      </c>
      <c r="F497" s="16">
        <f>E497</f>
        <v>62340</v>
      </c>
      <c r="G497" s="16" t="s">
        <v>2126</v>
      </c>
      <c r="H497" s="26">
        <v>0</v>
      </c>
      <c r="I497" s="16">
        <v>0</v>
      </c>
      <c r="J497" s="26">
        <v>0.81</v>
      </c>
      <c r="K497" s="16">
        <v>14</v>
      </c>
      <c r="L497" s="21">
        <f>F497*H497</f>
        <v>0</v>
      </c>
      <c r="M497" s="21">
        <f>F497*J497</f>
        <v>50495.4</v>
      </c>
      <c r="N497" s="16" t="s">
        <v>10</v>
      </c>
      <c r="O497" s="16" t="s">
        <v>305</v>
      </c>
      <c r="P497" s="16" t="s">
        <v>404</v>
      </c>
      <c r="Q497" s="16" t="s">
        <v>2127</v>
      </c>
    </row>
    <row r="498" spans="1:17" s="17" customFormat="1" ht="27.75" customHeight="1" x14ac:dyDescent="0.25">
      <c r="A498" s="16">
        <v>491</v>
      </c>
      <c r="B498" s="16" t="s">
        <v>1631</v>
      </c>
      <c r="C498" s="38" t="s">
        <v>2263</v>
      </c>
      <c r="D498" s="16" t="s">
        <v>2402</v>
      </c>
      <c r="E498" s="31">
        <v>14200</v>
      </c>
      <c r="F498" s="16">
        <f>E498/20</f>
        <v>710</v>
      </c>
      <c r="G498" s="16" t="s">
        <v>525</v>
      </c>
      <c r="H498" s="26">
        <v>7.46</v>
      </c>
      <c r="I498" s="16">
        <v>16</v>
      </c>
      <c r="J498" s="26">
        <v>7.2</v>
      </c>
      <c r="K498" s="16">
        <v>28</v>
      </c>
      <c r="L498" s="21">
        <f>F498*H498</f>
        <v>5296.6</v>
      </c>
      <c r="M498" s="21">
        <f>F498*J498</f>
        <v>5112</v>
      </c>
      <c r="N498" s="16" t="s">
        <v>10</v>
      </c>
      <c r="O498" s="16" t="s">
        <v>365</v>
      </c>
      <c r="P498" s="16" t="s">
        <v>182</v>
      </c>
      <c r="Q498" s="16" t="s">
        <v>10</v>
      </c>
    </row>
    <row r="499" spans="1:17" s="17" customFormat="1" ht="27.75" customHeight="1" x14ac:dyDescent="0.25">
      <c r="A499" s="16">
        <v>492</v>
      </c>
      <c r="B499" s="16" t="s">
        <v>1370</v>
      </c>
      <c r="C499" s="38" t="s">
        <v>2323</v>
      </c>
      <c r="D499" s="16" t="s">
        <v>2393</v>
      </c>
      <c r="E499" s="31">
        <v>5020</v>
      </c>
      <c r="F499" s="16">
        <f>E499/10</f>
        <v>502</v>
      </c>
      <c r="G499" s="16" t="s">
        <v>352</v>
      </c>
      <c r="H499" s="26">
        <v>11</v>
      </c>
      <c r="I499" s="16">
        <v>7</v>
      </c>
      <c r="J499" s="26">
        <v>10.6</v>
      </c>
      <c r="K499" s="16">
        <v>21</v>
      </c>
      <c r="L499" s="21">
        <f>F499*H499</f>
        <v>5522</v>
      </c>
      <c r="M499" s="21">
        <f>F499*J499</f>
        <v>5321.2</v>
      </c>
      <c r="N499" s="16" t="s">
        <v>10</v>
      </c>
      <c r="O499" s="16" t="s">
        <v>181</v>
      </c>
      <c r="P499" s="16" t="s">
        <v>182</v>
      </c>
      <c r="Q499" s="16" t="s">
        <v>328</v>
      </c>
    </row>
    <row r="500" spans="1:17" s="17" customFormat="1" ht="27.75" customHeight="1" x14ac:dyDescent="0.25">
      <c r="A500" s="16">
        <v>493</v>
      </c>
      <c r="B500" s="16" t="s">
        <v>1371</v>
      </c>
      <c r="C500" s="38" t="s">
        <v>2302</v>
      </c>
      <c r="D500" s="16" t="s">
        <v>2398</v>
      </c>
      <c r="E500" s="31">
        <v>9098</v>
      </c>
      <c r="F500" s="16">
        <f>E500/100</f>
        <v>90.98</v>
      </c>
      <c r="G500" s="16" t="s">
        <v>236</v>
      </c>
      <c r="H500" s="26">
        <v>40</v>
      </c>
      <c r="I500" s="16">
        <v>5</v>
      </c>
      <c r="J500" s="26">
        <v>40</v>
      </c>
      <c r="K500" s="16">
        <v>35</v>
      </c>
      <c r="L500" s="21">
        <f>F500*H500</f>
        <v>3639.2000000000003</v>
      </c>
      <c r="M500" s="21">
        <f>F500*J500</f>
        <v>3639.2000000000003</v>
      </c>
      <c r="N500" s="16" t="s">
        <v>262</v>
      </c>
      <c r="O500" s="16" t="s">
        <v>389</v>
      </c>
      <c r="P500" s="16" t="s">
        <v>390</v>
      </c>
      <c r="Q500" s="16" t="s">
        <v>261</v>
      </c>
    </row>
    <row r="501" spans="1:17" s="17" customFormat="1" ht="27.75" customHeight="1" x14ac:dyDescent="0.25">
      <c r="A501" s="16">
        <v>494</v>
      </c>
      <c r="B501" s="16" t="s">
        <v>1372</v>
      </c>
      <c r="C501" s="38" t="s">
        <v>2291</v>
      </c>
      <c r="D501" s="16" t="s">
        <v>2400</v>
      </c>
      <c r="E501" s="31">
        <v>1115800</v>
      </c>
      <c r="F501" s="16">
        <f>E501/100</f>
        <v>11158</v>
      </c>
      <c r="G501" s="16" t="s">
        <v>204</v>
      </c>
      <c r="H501" s="26">
        <v>1.5</v>
      </c>
      <c r="I501" s="16">
        <v>30</v>
      </c>
      <c r="J501" s="26">
        <v>0</v>
      </c>
      <c r="K501" s="16">
        <v>0</v>
      </c>
      <c r="L501" s="21">
        <f>F501*H501</f>
        <v>16737</v>
      </c>
      <c r="M501" s="21">
        <f>F501*J501</f>
        <v>0</v>
      </c>
      <c r="N501" s="16" t="s">
        <v>272</v>
      </c>
      <c r="O501" s="16" t="s">
        <v>273</v>
      </c>
      <c r="P501" s="16" t="s">
        <v>169</v>
      </c>
      <c r="Q501" s="16" t="s">
        <v>275</v>
      </c>
    </row>
    <row r="502" spans="1:17" s="17" customFormat="1" ht="27.75" customHeight="1" x14ac:dyDescent="0.25">
      <c r="A502" s="16">
        <v>495</v>
      </c>
      <c r="B502" s="16" t="s">
        <v>1373</v>
      </c>
      <c r="C502" s="38" t="s">
        <v>1374</v>
      </c>
      <c r="D502" s="16" t="s">
        <v>2402</v>
      </c>
      <c r="E502" s="31">
        <v>3230</v>
      </c>
      <c r="F502" s="16">
        <f>E502/10</f>
        <v>323</v>
      </c>
      <c r="G502" s="16" t="s">
        <v>500</v>
      </c>
      <c r="H502" s="26">
        <v>27</v>
      </c>
      <c r="I502" s="16">
        <v>16</v>
      </c>
      <c r="J502" s="26">
        <v>26</v>
      </c>
      <c r="K502" s="16">
        <v>28</v>
      </c>
      <c r="L502" s="21">
        <f>F502*H502</f>
        <v>8721</v>
      </c>
      <c r="M502" s="21">
        <f>F502*J502</f>
        <v>8398</v>
      </c>
      <c r="N502" s="16" t="s">
        <v>10</v>
      </c>
      <c r="O502" s="16" t="s">
        <v>233</v>
      </c>
      <c r="P502" s="16" t="s">
        <v>234</v>
      </c>
      <c r="Q502" s="16" t="s">
        <v>889</v>
      </c>
    </row>
    <row r="503" spans="1:17" s="17" customFormat="1" ht="27.75" customHeight="1" x14ac:dyDescent="0.25">
      <c r="A503" s="16">
        <v>496</v>
      </c>
      <c r="B503" s="16" t="s">
        <v>1375</v>
      </c>
      <c r="C503" s="38" t="s">
        <v>1376</v>
      </c>
      <c r="D503" s="16" t="s">
        <v>2398</v>
      </c>
      <c r="E503" s="31">
        <v>58280</v>
      </c>
      <c r="F503" s="16">
        <f>E503/30</f>
        <v>1942.6666666666667</v>
      </c>
      <c r="G503" s="16" t="s">
        <v>255</v>
      </c>
      <c r="H503" s="26">
        <v>2.15</v>
      </c>
      <c r="I503" s="16">
        <v>5</v>
      </c>
      <c r="J503" s="26">
        <v>2.15</v>
      </c>
      <c r="K503" s="16">
        <v>35</v>
      </c>
      <c r="L503" s="21">
        <f>F503*H503</f>
        <v>4176.7333333333336</v>
      </c>
      <c r="M503" s="21">
        <f>F503*J503</f>
        <v>4176.7333333333336</v>
      </c>
      <c r="N503" s="16" t="s">
        <v>262</v>
      </c>
      <c r="O503" s="16" t="s">
        <v>186</v>
      </c>
      <c r="P503" s="16" t="s">
        <v>187</v>
      </c>
      <c r="Q503" s="16" t="s">
        <v>261</v>
      </c>
    </row>
    <row r="504" spans="1:17" s="17" customFormat="1" ht="27.75" customHeight="1" x14ac:dyDescent="0.25">
      <c r="A504" s="16">
        <v>497</v>
      </c>
      <c r="B504" s="16" t="s">
        <v>2033</v>
      </c>
      <c r="C504" s="38" t="s">
        <v>2241</v>
      </c>
      <c r="D504" s="16" t="s">
        <v>2402</v>
      </c>
      <c r="E504" s="31">
        <v>102760</v>
      </c>
      <c r="F504" s="16">
        <f>E504</f>
        <v>102760</v>
      </c>
      <c r="G504" s="16" t="s">
        <v>216</v>
      </c>
      <c r="H504" s="26">
        <v>4.8</v>
      </c>
      <c r="I504" s="16">
        <v>16</v>
      </c>
      <c r="J504" s="26">
        <v>0</v>
      </c>
      <c r="K504" s="16">
        <v>0</v>
      </c>
      <c r="L504" s="21">
        <f>F504*H504</f>
        <v>493248</v>
      </c>
      <c r="M504" s="21">
        <f>F504*J504</f>
        <v>0</v>
      </c>
      <c r="N504" s="16" t="s">
        <v>799</v>
      </c>
      <c r="O504" s="16" t="s">
        <v>797</v>
      </c>
      <c r="P504" s="16" t="s">
        <v>228</v>
      </c>
      <c r="Q504" s="16" t="s">
        <v>10</v>
      </c>
    </row>
    <row r="505" spans="1:17" s="17" customFormat="1" ht="27.75" customHeight="1" x14ac:dyDescent="0.25">
      <c r="A505" s="16">
        <v>498</v>
      </c>
      <c r="B505" s="16" t="s">
        <v>1377</v>
      </c>
      <c r="C505" s="38" t="s">
        <v>2252</v>
      </c>
      <c r="D505" s="16" t="s">
        <v>2402</v>
      </c>
      <c r="E505" s="31">
        <v>4280</v>
      </c>
      <c r="F505" s="16">
        <f>E505</f>
        <v>4280</v>
      </c>
      <c r="G505" s="16" t="s">
        <v>502</v>
      </c>
      <c r="H505" s="26">
        <v>2.5499999999999998</v>
      </c>
      <c r="I505" s="16">
        <v>16</v>
      </c>
      <c r="J505" s="26">
        <v>2.44</v>
      </c>
      <c r="K505" s="16">
        <v>28</v>
      </c>
      <c r="L505" s="21">
        <f>F505*H505</f>
        <v>10914</v>
      </c>
      <c r="M505" s="21">
        <f>F505*J505</f>
        <v>10443.199999999999</v>
      </c>
      <c r="N505" s="16" t="s">
        <v>501</v>
      </c>
      <c r="O505" s="16" t="s">
        <v>265</v>
      </c>
      <c r="P505" s="16" t="s">
        <v>205</v>
      </c>
      <c r="Q505" s="16" t="s">
        <v>890</v>
      </c>
    </row>
    <row r="506" spans="1:17" s="17" customFormat="1" ht="27.75" customHeight="1" x14ac:dyDescent="0.25">
      <c r="A506" s="16">
        <v>499</v>
      </c>
      <c r="B506" s="16" t="s">
        <v>1378</v>
      </c>
      <c r="C506" s="38" t="s">
        <v>2161</v>
      </c>
      <c r="D506" s="16" t="s">
        <v>2404</v>
      </c>
      <c r="E506" s="31">
        <v>74440</v>
      </c>
      <c r="F506" s="16">
        <f>E506/100</f>
        <v>744.4</v>
      </c>
      <c r="G506" s="16" t="s">
        <v>204</v>
      </c>
      <c r="H506" s="26">
        <v>15</v>
      </c>
      <c r="I506" s="16">
        <v>80</v>
      </c>
      <c r="J506" s="26">
        <v>0</v>
      </c>
      <c r="K506" s="16">
        <v>0</v>
      </c>
      <c r="L506" s="21">
        <f>F506*H506</f>
        <v>11166</v>
      </c>
      <c r="M506" s="21">
        <f>F506*J506</f>
        <v>0</v>
      </c>
      <c r="N506" s="16" t="s">
        <v>503</v>
      </c>
      <c r="O506" s="16" t="s">
        <v>2415</v>
      </c>
      <c r="P506" s="16" t="s">
        <v>205</v>
      </c>
      <c r="Q506" s="16" t="s">
        <v>206</v>
      </c>
    </row>
    <row r="507" spans="1:17" s="17" customFormat="1" ht="27.75" customHeight="1" x14ac:dyDescent="0.25">
      <c r="A507" s="16">
        <v>500</v>
      </c>
      <c r="B507" s="16" t="s">
        <v>1379</v>
      </c>
      <c r="C507" s="38" t="s">
        <v>1380</v>
      </c>
      <c r="D507" s="16" t="s">
        <v>2401</v>
      </c>
      <c r="E507" s="31">
        <v>471440</v>
      </c>
      <c r="F507" s="16">
        <f>E507/500</f>
        <v>942.88</v>
      </c>
      <c r="G507" s="16" t="s">
        <v>331</v>
      </c>
      <c r="H507" s="26">
        <v>8.1999999999999993</v>
      </c>
      <c r="I507" s="16">
        <v>28</v>
      </c>
      <c r="J507" s="26">
        <v>0</v>
      </c>
      <c r="K507" s="16">
        <v>0</v>
      </c>
      <c r="L507" s="21">
        <f>F507*H507</f>
        <v>7731.6159999999991</v>
      </c>
      <c r="M507" s="21">
        <f>F507*J507</f>
        <v>0</v>
      </c>
      <c r="N507" s="16" t="s">
        <v>504</v>
      </c>
      <c r="O507" s="16" t="s">
        <v>245</v>
      </c>
      <c r="P507" s="16" t="s">
        <v>169</v>
      </c>
      <c r="Q507" s="16" t="s">
        <v>10</v>
      </c>
    </row>
    <row r="508" spans="1:17" s="17" customFormat="1" ht="27.75" customHeight="1" x14ac:dyDescent="0.25">
      <c r="A508" s="16">
        <v>501</v>
      </c>
      <c r="B508" s="16" t="s">
        <v>1386</v>
      </c>
      <c r="C508" s="38" t="s">
        <v>2253</v>
      </c>
      <c r="D508" s="16" t="s">
        <v>2402</v>
      </c>
      <c r="E508" s="31">
        <v>10750</v>
      </c>
      <c r="F508" s="16">
        <f>E508</f>
        <v>10750</v>
      </c>
      <c r="G508" s="16" t="s">
        <v>507</v>
      </c>
      <c r="H508" s="26">
        <v>0.28999999999999998</v>
      </c>
      <c r="I508" s="16">
        <v>16</v>
      </c>
      <c r="J508" s="26">
        <v>0.27</v>
      </c>
      <c r="K508" s="16">
        <v>28</v>
      </c>
      <c r="L508" s="21">
        <f>F508*H508</f>
        <v>3117.5</v>
      </c>
      <c r="M508" s="21">
        <f>F508*J508</f>
        <v>2902.5</v>
      </c>
      <c r="N508" s="16" t="s">
        <v>506</v>
      </c>
      <c r="O508" s="16" t="s">
        <v>176</v>
      </c>
      <c r="P508" s="16" t="s">
        <v>169</v>
      </c>
      <c r="Q508" s="16" t="s">
        <v>891</v>
      </c>
    </row>
    <row r="509" spans="1:17" s="17" customFormat="1" ht="27.75" customHeight="1" x14ac:dyDescent="0.25">
      <c r="A509" s="16">
        <v>502</v>
      </c>
      <c r="B509" s="16" t="s">
        <v>1387</v>
      </c>
      <c r="C509" s="38" t="s">
        <v>2254</v>
      </c>
      <c r="D509" s="16" t="s">
        <v>2402</v>
      </c>
      <c r="E509" s="31">
        <v>16800</v>
      </c>
      <c r="F509" s="16">
        <f>E509/10</f>
        <v>1680</v>
      </c>
      <c r="G509" s="16" t="s">
        <v>474</v>
      </c>
      <c r="H509" s="26">
        <v>4.3899999999999997</v>
      </c>
      <c r="I509" s="16">
        <v>16</v>
      </c>
      <c r="J509" s="26">
        <v>4.2300000000000004</v>
      </c>
      <c r="K509" s="16">
        <v>28</v>
      </c>
      <c r="L509" s="21">
        <f>F509*H509</f>
        <v>7375.2</v>
      </c>
      <c r="M509" s="21">
        <f>F509*J509</f>
        <v>7106.4000000000005</v>
      </c>
      <c r="N509" s="16" t="s">
        <v>508</v>
      </c>
      <c r="O509" s="16" t="s">
        <v>265</v>
      </c>
      <c r="P509" s="16" t="s">
        <v>205</v>
      </c>
      <c r="Q509" s="16" t="s">
        <v>509</v>
      </c>
    </row>
    <row r="510" spans="1:17" s="17" customFormat="1" ht="27.75" customHeight="1" x14ac:dyDescent="0.25">
      <c r="A510" s="16">
        <v>503</v>
      </c>
      <c r="B510" s="16" t="s">
        <v>1388</v>
      </c>
      <c r="C510" s="38" t="s">
        <v>1389</v>
      </c>
      <c r="D510" s="16" t="s">
        <v>2402</v>
      </c>
      <c r="E510" s="31">
        <v>1100</v>
      </c>
      <c r="F510" s="16">
        <f>E510/10</f>
        <v>110</v>
      </c>
      <c r="G510" s="16" t="s">
        <v>474</v>
      </c>
      <c r="H510" s="26">
        <v>4.66</v>
      </c>
      <c r="I510" s="16">
        <v>16</v>
      </c>
      <c r="J510" s="26">
        <v>4.49</v>
      </c>
      <c r="K510" s="16">
        <v>28</v>
      </c>
      <c r="L510" s="21">
        <f>F510*H510</f>
        <v>512.6</v>
      </c>
      <c r="M510" s="21">
        <f>F510*J510</f>
        <v>493.90000000000003</v>
      </c>
      <c r="N510" s="16" t="s">
        <v>508</v>
      </c>
      <c r="O510" s="16" t="s">
        <v>265</v>
      </c>
      <c r="P510" s="16" t="s">
        <v>205</v>
      </c>
      <c r="Q510" s="16" t="s">
        <v>509</v>
      </c>
    </row>
    <row r="511" spans="1:17" s="17" customFormat="1" ht="27.75" customHeight="1" x14ac:dyDescent="0.25">
      <c r="A511" s="16">
        <v>504</v>
      </c>
      <c r="B511" s="16" t="s">
        <v>1390</v>
      </c>
      <c r="C511" s="38" t="s">
        <v>1391</v>
      </c>
      <c r="D511" s="16" t="s">
        <v>2393</v>
      </c>
      <c r="E511" s="31">
        <v>39500</v>
      </c>
      <c r="F511" s="16">
        <f>E511/100</f>
        <v>395</v>
      </c>
      <c r="G511" s="16" t="s">
        <v>312</v>
      </c>
      <c r="H511" s="26">
        <v>23.3</v>
      </c>
      <c r="I511" s="16">
        <v>7</v>
      </c>
      <c r="J511" s="26">
        <v>21.7</v>
      </c>
      <c r="K511" s="16">
        <v>21</v>
      </c>
      <c r="L511" s="21">
        <f>F511*H511</f>
        <v>9203.5</v>
      </c>
      <c r="M511" s="21">
        <f>F511*J511</f>
        <v>8571.5</v>
      </c>
      <c r="N511" s="16" t="s">
        <v>10</v>
      </c>
      <c r="O511" s="16" t="s">
        <v>222</v>
      </c>
      <c r="P511" s="16" t="s">
        <v>182</v>
      </c>
      <c r="Q511" s="16" t="s">
        <v>10</v>
      </c>
    </row>
    <row r="512" spans="1:17" s="17" customFormat="1" ht="27.75" customHeight="1" x14ac:dyDescent="0.25">
      <c r="A512" s="16">
        <v>505</v>
      </c>
      <c r="B512" s="16" t="s">
        <v>1392</v>
      </c>
      <c r="C512" s="38" t="s">
        <v>2325</v>
      </c>
      <c r="D512" s="16" t="s">
        <v>2393</v>
      </c>
      <c r="E512" s="31">
        <v>34500</v>
      </c>
      <c r="F512" s="16">
        <f>E512/100</f>
        <v>345</v>
      </c>
      <c r="G512" s="16" t="s">
        <v>314</v>
      </c>
      <c r="H512" s="26">
        <v>26.8</v>
      </c>
      <c r="I512" s="16">
        <v>7</v>
      </c>
      <c r="J512" s="26">
        <v>0</v>
      </c>
      <c r="K512" s="16">
        <v>0</v>
      </c>
      <c r="L512" s="21">
        <f>F512*H512</f>
        <v>9246</v>
      </c>
      <c r="M512" s="21">
        <f>F512*J512</f>
        <v>0</v>
      </c>
      <c r="N512" s="16" t="s">
        <v>10</v>
      </c>
      <c r="O512" s="16" t="s">
        <v>181</v>
      </c>
      <c r="P512" s="16" t="s">
        <v>182</v>
      </c>
      <c r="Q512" s="16" t="s">
        <v>510</v>
      </c>
    </row>
    <row r="513" spans="1:17" s="17" customFormat="1" ht="27.75" customHeight="1" x14ac:dyDescent="0.25">
      <c r="A513" s="16">
        <v>506</v>
      </c>
      <c r="B513" s="16" t="s">
        <v>1395</v>
      </c>
      <c r="C513" s="38" t="s">
        <v>2256</v>
      </c>
      <c r="D513" s="16" t="s">
        <v>2402</v>
      </c>
      <c r="E513" s="31">
        <v>144000</v>
      </c>
      <c r="F513" s="16">
        <f>E513/30</f>
        <v>4800</v>
      </c>
      <c r="G513" s="16" t="s">
        <v>274</v>
      </c>
      <c r="H513" s="26">
        <v>1.66</v>
      </c>
      <c r="I513" s="16">
        <v>16</v>
      </c>
      <c r="J513" s="26">
        <v>1.6</v>
      </c>
      <c r="K513" s="16">
        <v>28</v>
      </c>
      <c r="L513" s="21">
        <f>F513*H513</f>
        <v>7968</v>
      </c>
      <c r="M513" s="21">
        <f>F513*J513</f>
        <v>7680</v>
      </c>
      <c r="N513" s="16" t="s">
        <v>10</v>
      </c>
      <c r="O513" s="16" t="s">
        <v>186</v>
      </c>
      <c r="P513" s="16" t="s">
        <v>187</v>
      </c>
      <c r="Q513" s="16" t="s">
        <v>893</v>
      </c>
    </row>
    <row r="514" spans="1:17" s="17" customFormat="1" ht="27.75" customHeight="1" x14ac:dyDescent="0.25">
      <c r="A514" s="16">
        <v>507</v>
      </c>
      <c r="B514" s="16" t="s">
        <v>1393</v>
      </c>
      <c r="C514" s="38" t="s">
        <v>1394</v>
      </c>
      <c r="D514" s="16" t="s">
        <v>2393</v>
      </c>
      <c r="E514" s="31">
        <v>7750</v>
      </c>
      <c r="F514" s="16">
        <f>E514/10</f>
        <v>775</v>
      </c>
      <c r="G514" s="16" t="s">
        <v>323</v>
      </c>
      <c r="H514" s="26">
        <v>9.4</v>
      </c>
      <c r="I514" s="16">
        <v>7</v>
      </c>
      <c r="J514" s="26">
        <v>0</v>
      </c>
      <c r="K514" s="16">
        <v>0</v>
      </c>
      <c r="L514" s="21">
        <f>F514*H514</f>
        <v>7285</v>
      </c>
      <c r="M514" s="21">
        <f>F514*J514</f>
        <v>0</v>
      </c>
      <c r="N514" s="16" t="s">
        <v>10</v>
      </c>
      <c r="O514" s="16" t="s">
        <v>181</v>
      </c>
      <c r="P514" s="16" t="s">
        <v>182</v>
      </c>
      <c r="Q514" s="16" t="s">
        <v>510</v>
      </c>
    </row>
    <row r="515" spans="1:17" s="17" customFormat="1" ht="27.75" customHeight="1" x14ac:dyDescent="0.25">
      <c r="A515" s="16">
        <v>508</v>
      </c>
      <c r="B515" s="16" t="s">
        <v>1396</v>
      </c>
      <c r="C515" s="38" t="s">
        <v>2174</v>
      </c>
      <c r="D515" s="16" t="s">
        <v>2403</v>
      </c>
      <c r="E515" s="31">
        <v>45340</v>
      </c>
      <c r="F515" s="16">
        <f>E515</f>
        <v>45340</v>
      </c>
      <c r="G515" s="16" t="s">
        <v>363</v>
      </c>
      <c r="H515" s="26">
        <v>1.19</v>
      </c>
      <c r="I515" s="16">
        <v>16</v>
      </c>
      <c r="J515" s="26">
        <v>1.08</v>
      </c>
      <c r="K515" s="16">
        <v>21</v>
      </c>
      <c r="L515" s="21">
        <f>F515*H515</f>
        <v>53954.6</v>
      </c>
      <c r="M515" s="21">
        <f>F515*J515</f>
        <v>48967.200000000004</v>
      </c>
      <c r="N515" s="16" t="s">
        <v>511</v>
      </c>
      <c r="O515" s="16" t="s">
        <v>240</v>
      </c>
      <c r="P515" s="16" t="s">
        <v>241</v>
      </c>
      <c r="Q515" s="16" t="s">
        <v>10</v>
      </c>
    </row>
    <row r="516" spans="1:17" s="17" customFormat="1" ht="27.75" customHeight="1" x14ac:dyDescent="0.25">
      <c r="A516" s="16">
        <v>509</v>
      </c>
      <c r="B516" s="16" t="s">
        <v>1397</v>
      </c>
      <c r="C516" s="38" t="s">
        <v>1398</v>
      </c>
      <c r="D516" s="16" t="s">
        <v>2393</v>
      </c>
      <c r="E516" s="31">
        <v>35180</v>
      </c>
      <c r="F516" s="16">
        <f>E516/100</f>
        <v>351.8</v>
      </c>
      <c r="G516" s="16" t="s">
        <v>312</v>
      </c>
      <c r="H516" s="26">
        <v>16.600000000000001</v>
      </c>
      <c r="I516" s="16">
        <v>7</v>
      </c>
      <c r="J516" s="26">
        <v>15.4</v>
      </c>
      <c r="K516" s="16">
        <v>21</v>
      </c>
      <c r="L516" s="21">
        <f>F516*H516</f>
        <v>5839.880000000001</v>
      </c>
      <c r="M516" s="21">
        <f>F516*J516</f>
        <v>5417.72</v>
      </c>
      <c r="N516" s="16" t="s">
        <v>10</v>
      </c>
      <c r="O516" s="16" t="s">
        <v>222</v>
      </c>
      <c r="P516" s="16" t="s">
        <v>184</v>
      </c>
      <c r="Q516" s="16" t="s">
        <v>10</v>
      </c>
    </row>
    <row r="517" spans="1:17" s="17" customFormat="1" ht="27.75" customHeight="1" x14ac:dyDescent="0.25">
      <c r="A517" s="16">
        <v>510</v>
      </c>
      <c r="B517" s="16" t="s">
        <v>1399</v>
      </c>
      <c r="C517" s="38" t="s">
        <v>2380</v>
      </c>
      <c r="D517" s="16" t="s">
        <v>2109</v>
      </c>
      <c r="E517" s="31">
        <v>12100</v>
      </c>
      <c r="F517" s="16">
        <f>E517/5</f>
        <v>2420</v>
      </c>
      <c r="G517" s="36">
        <v>5</v>
      </c>
      <c r="H517" s="26">
        <v>2.2000000000000002</v>
      </c>
      <c r="I517" s="16">
        <v>15</v>
      </c>
      <c r="J517" s="26">
        <v>0</v>
      </c>
      <c r="K517" s="16">
        <v>0</v>
      </c>
      <c r="L517" s="21">
        <f>F517*H517</f>
        <v>5324</v>
      </c>
      <c r="M517" s="21">
        <f>F517*J517</f>
        <v>0</v>
      </c>
      <c r="N517" s="16" t="s">
        <v>512</v>
      </c>
      <c r="O517" s="16" t="s">
        <v>351</v>
      </c>
      <c r="P517" s="16" t="s">
        <v>169</v>
      </c>
      <c r="Q517" s="16" t="s">
        <v>10</v>
      </c>
    </row>
    <row r="518" spans="1:17" s="17" customFormat="1" ht="27.75" customHeight="1" x14ac:dyDescent="0.25">
      <c r="A518" s="16">
        <v>511</v>
      </c>
      <c r="B518" s="16" t="s">
        <v>1400</v>
      </c>
      <c r="C518" s="38" t="s">
        <v>2255</v>
      </c>
      <c r="D518" s="16" t="s">
        <v>2402</v>
      </c>
      <c r="E518" s="31">
        <v>11900</v>
      </c>
      <c r="F518" s="16">
        <f>E518/10</f>
        <v>1190</v>
      </c>
      <c r="G518" s="16" t="s">
        <v>325</v>
      </c>
      <c r="H518" s="26">
        <v>22.85</v>
      </c>
      <c r="I518" s="16">
        <v>16</v>
      </c>
      <c r="J518" s="26">
        <v>22.06</v>
      </c>
      <c r="K518" s="16">
        <v>28</v>
      </c>
      <c r="L518" s="21">
        <f>F518*H518</f>
        <v>27191.5</v>
      </c>
      <c r="M518" s="21">
        <f>F518*J518</f>
        <v>26251.399999999998</v>
      </c>
      <c r="N518" s="16" t="s">
        <v>10</v>
      </c>
      <c r="O518" s="16" t="s">
        <v>219</v>
      </c>
      <c r="P518" s="16" t="s">
        <v>187</v>
      </c>
      <c r="Q518" s="16" t="s">
        <v>10</v>
      </c>
    </row>
    <row r="519" spans="1:17" s="17" customFormat="1" ht="27.75" customHeight="1" x14ac:dyDescent="0.25">
      <c r="A519" s="16">
        <v>512</v>
      </c>
      <c r="B519" s="16" t="s">
        <v>1401</v>
      </c>
      <c r="C519" s="38" t="s">
        <v>1402</v>
      </c>
      <c r="D519" s="16" t="s">
        <v>2400</v>
      </c>
      <c r="E519" s="31">
        <v>3042000</v>
      </c>
      <c r="F519" s="16">
        <f>E519/G519</f>
        <v>3042</v>
      </c>
      <c r="G519" s="36">
        <v>1000</v>
      </c>
      <c r="H519" s="26">
        <v>9</v>
      </c>
      <c r="I519" s="16">
        <v>30</v>
      </c>
      <c r="J519" s="26">
        <v>0</v>
      </c>
      <c r="K519" s="16">
        <v>0</v>
      </c>
      <c r="L519" s="21">
        <f>F519*H519</f>
        <v>27378</v>
      </c>
      <c r="M519" s="21">
        <f>F519*J519</f>
        <v>0</v>
      </c>
      <c r="N519" s="16" t="s">
        <v>272</v>
      </c>
      <c r="O519" s="16" t="s">
        <v>273</v>
      </c>
      <c r="P519" s="16" t="s">
        <v>169</v>
      </c>
      <c r="Q519" s="16" t="s">
        <v>86</v>
      </c>
    </row>
    <row r="520" spans="1:17" s="17" customFormat="1" ht="27.75" customHeight="1" x14ac:dyDescent="0.25">
      <c r="A520" s="16">
        <v>513</v>
      </c>
      <c r="B520" s="16" t="s">
        <v>1403</v>
      </c>
      <c r="C520" s="38" t="s">
        <v>2257</v>
      </c>
      <c r="D520" s="16" t="s">
        <v>2402</v>
      </c>
      <c r="E520" s="31">
        <v>13420</v>
      </c>
      <c r="F520" s="16">
        <f>E520/1</f>
        <v>13420</v>
      </c>
      <c r="G520" s="16" t="s">
        <v>165</v>
      </c>
      <c r="H520" s="26">
        <v>1.75</v>
      </c>
      <c r="I520" s="16">
        <v>16</v>
      </c>
      <c r="J520" s="26">
        <v>1.69</v>
      </c>
      <c r="K520" s="16">
        <v>28</v>
      </c>
      <c r="L520" s="21">
        <f>F520*H520</f>
        <v>23485</v>
      </c>
      <c r="M520" s="21">
        <f>F520*J520</f>
        <v>22679.8</v>
      </c>
      <c r="N520" s="16" t="s">
        <v>514</v>
      </c>
      <c r="O520" s="16" t="s">
        <v>178</v>
      </c>
      <c r="P520" s="16" t="s">
        <v>179</v>
      </c>
      <c r="Q520" s="16" t="s">
        <v>10</v>
      </c>
    </row>
    <row r="521" spans="1:17" s="17" customFormat="1" ht="27.75" customHeight="1" x14ac:dyDescent="0.25">
      <c r="A521" s="16">
        <v>514</v>
      </c>
      <c r="B521" s="16" t="s">
        <v>1410</v>
      </c>
      <c r="C521" s="38" t="s">
        <v>2377</v>
      </c>
      <c r="D521" s="16" t="s">
        <v>2109</v>
      </c>
      <c r="E521" s="31">
        <v>312</v>
      </c>
      <c r="F521" s="16">
        <f>312</f>
        <v>312</v>
      </c>
      <c r="G521" s="16" t="s">
        <v>518</v>
      </c>
      <c r="H521" s="26">
        <v>3</v>
      </c>
      <c r="I521" s="16">
        <v>15</v>
      </c>
      <c r="J521" s="26">
        <v>0</v>
      </c>
      <c r="K521" s="16">
        <v>0</v>
      </c>
      <c r="L521" s="21">
        <f>F521*H521</f>
        <v>936</v>
      </c>
      <c r="M521" s="21">
        <f>F521*J521</f>
        <v>0</v>
      </c>
      <c r="N521" s="16" t="s">
        <v>517</v>
      </c>
      <c r="O521" s="16" t="s">
        <v>519</v>
      </c>
      <c r="P521" s="16" t="s">
        <v>169</v>
      </c>
      <c r="Q521" s="16" t="s">
        <v>10</v>
      </c>
    </row>
    <row r="522" spans="1:17" s="17" customFormat="1" ht="27.75" customHeight="1" x14ac:dyDescent="0.25">
      <c r="A522" s="16">
        <v>515</v>
      </c>
      <c r="B522" s="16" t="s">
        <v>1411</v>
      </c>
      <c r="C522" s="38" t="s">
        <v>2381</v>
      </c>
      <c r="D522" s="16" t="s">
        <v>2109</v>
      </c>
      <c r="E522" s="31">
        <v>1764</v>
      </c>
      <c r="F522" s="16">
        <f>E522/1</f>
        <v>1764</v>
      </c>
      <c r="G522" s="16" t="s">
        <v>520</v>
      </c>
      <c r="H522" s="26">
        <v>2.2000000000000002</v>
      </c>
      <c r="I522" s="16">
        <v>15</v>
      </c>
      <c r="J522" s="26">
        <v>0</v>
      </c>
      <c r="K522" s="16">
        <v>0</v>
      </c>
      <c r="L522" s="21">
        <f>F522*H522</f>
        <v>3880.8</v>
      </c>
      <c r="M522" s="21">
        <f>F522*J522</f>
        <v>0</v>
      </c>
      <c r="N522" s="16" t="s">
        <v>517</v>
      </c>
      <c r="O522" s="16" t="s">
        <v>519</v>
      </c>
      <c r="P522" s="16" t="s">
        <v>169</v>
      </c>
      <c r="Q522" s="16" t="s">
        <v>10</v>
      </c>
    </row>
    <row r="523" spans="1:17" s="17" customFormat="1" ht="27.75" customHeight="1" x14ac:dyDescent="0.25">
      <c r="A523" s="16">
        <v>516</v>
      </c>
      <c r="B523" s="16" t="s">
        <v>1404</v>
      </c>
      <c r="C523" s="38" t="s">
        <v>1405</v>
      </c>
      <c r="D523" s="16" t="s">
        <v>2393</v>
      </c>
      <c r="E523" s="31">
        <v>15450</v>
      </c>
      <c r="F523" s="16">
        <f>E523/50</f>
        <v>309</v>
      </c>
      <c r="G523" s="16" t="s">
        <v>210</v>
      </c>
      <c r="H523" s="26">
        <v>34.5</v>
      </c>
      <c r="I523" s="16">
        <v>7</v>
      </c>
      <c r="J523" s="26">
        <v>33.4</v>
      </c>
      <c r="K523" s="16">
        <v>21</v>
      </c>
      <c r="L523" s="21">
        <f>F523*H523</f>
        <v>10660.5</v>
      </c>
      <c r="M523" s="21">
        <f>F523*J523</f>
        <v>10320.6</v>
      </c>
      <c r="N523" s="16" t="s">
        <v>10</v>
      </c>
      <c r="O523" s="16" t="s">
        <v>181</v>
      </c>
      <c r="P523" s="16" t="s">
        <v>182</v>
      </c>
      <c r="Q523" s="16" t="s">
        <v>515</v>
      </c>
    </row>
    <row r="524" spans="1:17" s="17" customFormat="1" ht="27.75" customHeight="1" x14ac:dyDescent="0.25">
      <c r="A524" s="16">
        <v>517</v>
      </c>
      <c r="B524" s="16" t="s">
        <v>1406</v>
      </c>
      <c r="C524" s="38" t="s">
        <v>2343</v>
      </c>
      <c r="D524" s="16" t="s">
        <v>2393</v>
      </c>
      <c r="E524" s="31">
        <v>20500</v>
      </c>
      <c r="F524" s="16">
        <f>E524/50</f>
        <v>410</v>
      </c>
      <c r="G524" s="16" t="s">
        <v>210</v>
      </c>
      <c r="H524" s="26">
        <v>64.95</v>
      </c>
      <c r="I524" s="16">
        <v>7</v>
      </c>
      <c r="J524" s="26">
        <v>62.9</v>
      </c>
      <c r="K524" s="16">
        <v>21</v>
      </c>
      <c r="L524" s="21">
        <f>F524*H524</f>
        <v>26629.5</v>
      </c>
      <c r="M524" s="21">
        <f>F524*J524</f>
        <v>25789</v>
      </c>
      <c r="N524" s="16" t="s">
        <v>10</v>
      </c>
      <c r="O524" s="16" t="s">
        <v>181</v>
      </c>
      <c r="P524" s="16" t="s">
        <v>182</v>
      </c>
      <c r="Q524" s="16" t="s">
        <v>515</v>
      </c>
    </row>
    <row r="525" spans="1:17" s="17" customFormat="1" ht="27.75" customHeight="1" x14ac:dyDescent="0.25">
      <c r="A525" s="16">
        <v>518</v>
      </c>
      <c r="B525" s="16" t="s">
        <v>2119</v>
      </c>
      <c r="C525" s="38" t="s">
        <v>2259</v>
      </c>
      <c r="D525" s="16" t="s">
        <v>2402</v>
      </c>
      <c r="E525" s="31">
        <v>102000</v>
      </c>
      <c r="F525" s="16">
        <f>E525/10</f>
        <v>10200</v>
      </c>
      <c r="G525" s="16" t="s">
        <v>522</v>
      </c>
      <c r="H525" s="26">
        <v>8.4700000000000006</v>
      </c>
      <c r="I525" s="16">
        <v>16</v>
      </c>
      <c r="J525" s="26">
        <v>8.18</v>
      </c>
      <c r="K525" s="16">
        <v>28</v>
      </c>
      <c r="L525" s="21">
        <f>F525*H525</f>
        <v>86394</v>
      </c>
      <c r="M525" s="21">
        <f>F525*J525</f>
        <v>83436</v>
      </c>
      <c r="N525" s="16" t="s">
        <v>10</v>
      </c>
      <c r="O525" s="16" t="s">
        <v>219</v>
      </c>
      <c r="P525" s="16" t="s">
        <v>187</v>
      </c>
      <c r="Q525" s="16" t="s">
        <v>10</v>
      </c>
    </row>
    <row r="526" spans="1:17" s="17" customFormat="1" ht="27.75" customHeight="1" x14ac:dyDescent="0.25">
      <c r="A526" s="16">
        <v>519</v>
      </c>
      <c r="B526" s="16" t="s">
        <v>1412</v>
      </c>
      <c r="C526" s="38" t="s">
        <v>2258</v>
      </c>
      <c r="D526" s="16" t="s">
        <v>2402</v>
      </c>
      <c r="E526" s="31">
        <v>96200</v>
      </c>
      <c r="F526" s="16">
        <f>E526/10</f>
        <v>9620</v>
      </c>
      <c r="G526" s="16" t="s">
        <v>521</v>
      </c>
      <c r="H526" s="26">
        <v>6</v>
      </c>
      <c r="I526" s="16">
        <v>16</v>
      </c>
      <c r="J526" s="26">
        <v>5.78</v>
      </c>
      <c r="K526" s="16">
        <v>28</v>
      </c>
      <c r="L526" s="21">
        <f>F526*H526</f>
        <v>57720</v>
      </c>
      <c r="M526" s="21">
        <f>F526*J526</f>
        <v>55603.600000000006</v>
      </c>
      <c r="N526" s="16" t="s">
        <v>10</v>
      </c>
      <c r="O526" s="16" t="s">
        <v>219</v>
      </c>
      <c r="P526" s="16" t="s">
        <v>187</v>
      </c>
      <c r="Q526" s="16" t="s">
        <v>10</v>
      </c>
    </row>
    <row r="527" spans="1:17" s="17" customFormat="1" ht="27.75" customHeight="1" x14ac:dyDescent="0.25">
      <c r="A527" s="16">
        <v>520</v>
      </c>
      <c r="B527" s="16" t="s">
        <v>1413</v>
      </c>
      <c r="C527" s="38" t="s">
        <v>2201</v>
      </c>
      <c r="D527" s="16" t="s">
        <v>2402</v>
      </c>
      <c r="E527" s="31">
        <v>81250</v>
      </c>
      <c r="F527" s="16">
        <f>E527/50</f>
        <v>1625</v>
      </c>
      <c r="G527" s="16" t="s">
        <v>308</v>
      </c>
      <c r="H527" s="26">
        <v>14.02</v>
      </c>
      <c r="I527" s="16">
        <v>16</v>
      </c>
      <c r="J527" s="26">
        <v>13.67</v>
      </c>
      <c r="K527" s="16">
        <v>28</v>
      </c>
      <c r="L527" s="21">
        <f>F527*H527</f>
        <v>22782.5</v>
      </c>
      <c r="M527" s="21">
        <f>F527*J527</f>
        <v>22213.75</v>
      </c>
      <c r="N527" s="16" t="s">
        <v>10</v>
      </c>
      <c r="O527" s="16" t="s">
        <v>219</v>
      </c>
      <c r="P527" s="16" t="s">
        <v>187</v>
      </c>
      <c r="Q527" s="16" t="s">
        <v>10</v>
      </c>
    </row>
    <row r="528" spans="1:17" s="17" customFormat="1" ht="27.75" customHeight="1" x14ac:dyDescent="0.25">
      <c r="A528" s="16">
        <v>521</v>
      </c>
      <c r="B528" s="16" t="s">
        <v>1407</v>
      </c>
      <c r="C528" s="38" t="s">
        <v>1408</v>
      </c>
      <c r="D528" s="16" t="s">
        <v>2393</v>
      </c>
      <c r="E528" s="31">
        <v>1980</v>
      </c>
      <c r="F528" s="16">
        <f>E528/20</f>
        <v>99</v>
      </c>
      <c r="G528" s="16" t="s">
        <v>516</v>
      </c>
      <c r="H528" s="26">
        <v>44.1</v>
      </c>
      <c r="I528" s="16">
        <v>7</v>
      </c>
      <c r="J528" s="26">
        <v>41.1</v>
      </c>
      <c r="K528" s="16">
        <v>21</v>
      </c>
      <c r="L528" s="21">
        <f>F528*H528</f>
        <v>4365.9000000000005</v>
      </c>
      <c r="M528" s="21">
        <f>F528*J528</f>
        <v>4068.9</v>
      </c>
      <c r="N528" s="16" t="s">
        <v>10</v>
      </c>
      <c r="O528" s="16" t="s">
        <v>222</v>
      </c>
      <c r="P528" s="16" t="s">
        <v>223</v>
      </c>
      <c r="Q528" s="16" t="s">
        <v>10</v>
      </c>
    </row>
    <row r="529" spans="1:17" s="17" customFormat="1" ht="27.75" customHeight="1" x14ac:dyDescent="0.25">
      <c r="A529" s="16">
        <v>522</v>
      </c>
      <c r="B529" s="16" t="s">
        <v>1409</v>
      </c>
      <c r="C529" s="38" t="s">
        <v>2313</v>
      </c>
      <c r="D529" s="16" t="s">
        <v>2394</v>
      </c>
      <c r="E529" s="31">
        <v>126700</v>
      </c>
      <c r="F529" s="16">
        <f>E529/1000</f>
        <v>126.7</v>
      </c>
      <c r="G529" s="16" t="s">
        <v>243</v>
      </c>
      <c r="H529" s="26">
        <v>24.22</v>
      </c>
      <c r="I529" s="16">
        <v>16</v>
      </c>
      <c r="J529" s="26">
        <v>0</v>
      </c>
      <c r="K529" s="16">
        <v>0</v>
      </c>
      <c r="L529" s="21">
        <f>F529*H529</f>
        <v>3068.674</v>
      </c>
      <c r="M529" s="21">
        <f>F529*J529</f>
        <v>0</v>
      </c>
      <c r="N529" s="16" t="s">
        <v>10</v>
      </c>
      <c r="O529" s="16" t="s">
        <v>192</v>
      </c>
      <c r="P529" s="16" t="s">
        <v>169</v>
      </c>
      <c r="Q529" s="16" t="s">
        <v>10</v>
      </c>
    </row>
    <row r="530" spans="1:17" s="17" customFormat="1" ht="27.75" customHeight="1" x14ac:dyDescent="0.25">
      <c r="A530" s="16">
        <v>523</v>
      </c>
      <c r="B530" s="16" t="s">
        <v>1414</v>
      </c>
      <c r="C530" s="38" t="s">
        <v>2260</v>
      </c>
      <c r="D530" s="16" t="s">
        <v>2402</v>
      </c>
      <c r="E530" s="31">
        <v>8480</v>
      </c>
      <c r="F530" s="16">
        <f>E530/100</f>
        <v>84.8</v>
      </c>
      <c r="G530" s="16" t="s">
        <v>237</v>
      </c>
      <c r="H530" s="26">
        <v>67.5</v>
      </c>
      <c r="I530" s="16">
        <v>16</v>
      </c>
      <c r="J530" s="26">
        <v>65</v>
      </c>
      <c r="K530" s="16">
        <v>28</v>
      </c>
      <c r="L530" s="21">
        <f>F530*H530</f>
        <v>5724</v>
      </c>
      <c r="M530" s="21">
        <f>F530*J530</f>
        <v>5512</v>
      </c>
      <c r="N530" s="16" t="s">
        <v>10</v>
      </c>
      <c r="O530" s="16" t="s">
        <v>233</v>
      </c>
      <c r="P530" s="16" t="s">
        <v>234</v>
      </c>
      <c r="Q530" s="16" t="s">
        <v>894</v>
      </c>
    </row>
    <row r="531" spans="1:17" s="17" customFormat="1" ht="27.75" customHeight="1" x14ac:dyDescent="0.25">
      <c r="A531" s="16">
        <v>524</v>
      </c>
      <c r="B531" s="16" t="s">
        <v>1415</v>
      </c>
      <c r="C531" s="38" t="s">
        <v>1416</v>
      </c>
      <c r="D531" s="16" t="s">
        <v>2402</v>
      </c>
      <c r="E531" s="31">
        <v>379000</v>
      </c>
      <c r="F531" s="16">
        <f>E531/1000</f>
        <v>379</v>
      </c>
      <c r="G531" s="16" t="s">
        <v>232</v>
      </c>
      <c r="H531" s="26">
        <v>21.75</v>
      </c>
      <c r="I531" s="16">
        <v>16</v>
      </c>
      <c r="J531" s="26">
        <v>21</v>
      </c>
      <c r="K531" s="16">
        <v>28</v>
      </c>
      <c r="L531" s="21">
        <f>F531*H531</f>
        <v>8243.25</v>
      </c>
      <c r="M531" s="21">
        <f>F531*J531</f>
        <v>7959</v>
      </c>
      <c r="N531" s="16" t="s">
        <v>10</v>
      </c>
      <c r="O531" s="16" t="s">
        <v>233</v>
      </c>
      <c r="P531" s="16" t="s">
        <v>234</v>
      </c>
      <c r="Q531" s="16" t="s">
        <v>10</v>
      </c>
    </row>
    <row r="532" spans="1:17" s="17" customFormat="1" ht="27.75" customHeight="1" x14ac:dyDescent="0.25">
      <c r="A532" s="16">
        <v>525</v>
      </c>
      <c r="B532" s="16" t="s">
        <v>1417</v>
      </c>
      <c r="C532" s="38" t="s">
        <v>1418</v>
      </c>
      <c r="D532" s="16" t="s">
        <v>2402</v>
      </c>
      <c r="E532" s="31">
        <v>58</v>
      </c>
      <c r="F532" s="16">
        <f>E532</f>
        <v>58</v>
      </c>
      <c r="G532" s="16" t="s">
        <v>191</v>
      </c>
      <c r="H532" s="26">
        <v>15.6</v>
      </c>
      <c r="I532" s="16">
        <v>16</v>
      </c>
      <c r="J532" s="26">
        <v>15.08</v>
      </c>
      <c r="K532" s="16">
        <v>28</v>
      </c>
      <c r="L532" s="21">
        <f>F532*H532</f>
        <v>904.8</v>
      </c>
      <c r="M532" s="21">
        <f>F532*J532</f>
        <v>874.64</v>
      </c>
      <c r="N532" s="16" t="s">
        <v>10</v>
      </c>
      <c r="O532" s="16" t="s">
        <v>219</v>
      </c>
      <c r="P532" s="16" t="s">
        <v>187</v>
      </c>
      <c r="Q532" s="16" t="s">
        <v>10</v>
      </c>
    </row>
    <row r="533" spans="1:17" s="17" customFormat="1" ht="27.75" customHeight="1" x14ac:dyDescent="0.25">
      <c r="A533" s="16">
        <v>526</v>
      </c>
      <c r="B533" s="16" t="s">
        <v>1419</v>
      </c>
      <c r="C533" s="38" t="s">
        <v>1420</v>
      </c>
      <c r="D533" s="16" t="s">
        <v>2402</v>
      </c>
      <c r="E533" s="31">
        <v>94000</v>
      </c>
      <c r="F533" s="16">
        <f>E533/28</f>
        <v>3357.1428571428573</v>
      </c>
      <c r="G533" s="16" t="s">
        <v>246</v>
      </c>
      <c r="H533" s="26">
        <v>3.15</v>
      </c>
      <c r="I533" s="16">
        <v>16</v>
      </c>
      <c r="J533" s="26">
        <v>3.05</v>
      </c>
      <c r="K533" s="16">
        <v>28</v>
      </c>
      <c r="L533" s="21">
        <f>F533*H533</f>
        <v>10575</v>
      </c>
      <c r="M533" s="21">
        <f>F533*J533</f>
        <v>10239.285714285714</v>
      </c>
      <c r="N533" s="16" t="s">
        <v>10</v>
      </c>
      <c r="O533" s="16" t="s">
        <v>290</v>
      </c>
      <c r="P533" s="16" t="s">
        <v>187</v>
      </c>
      <c r="Q533" s="16" t="s">
        <v>10</v>
      </c>
    </row>
    <row r="534" spans="1:17" s="17" customFormat="1" ht="27.75" customHeight="1" x14ac:dyDescent="0.25">
      <c r="A534" s="16">
        <v>527</v>
      </c>
      <c r="B534" s="16" t="s">
        <v>1421</v>
      </c>
      <c r="C534" s="38" t="s">
        <v>1422</v>
      </c>
      <c r="D534" s="16" t="s">
        <v>2402</v>
      </c>
      <c r="E534" s="31">
        <v>850000</v>
      </c>
      <c r="F534" s="16">
        <f>E534/1000</f>
        <v>850</v>
      </c>
      <c r="G534" s="16" t="s">
        <v>513</v>
      </c>
      <c r="H534" s="26">
        <v>22.4</v>
      </c>
      <c r="I534" s="16">
        <v>16</v>
      </c>
      <c r="J534" s="26">
        <v>21.6</v>
      </c>
      <c r="K534" s="16">
        <v>28</v>
      </c>
      <c r="L534" s="21">
        <f>F534*H534</f>
        <v>19040</v>
      </c>
      <c r="M534" s="21">
        <f>F534*J534</f>
        <v>18360</v>
      </c>
      <c r="N534" s="16" t="s">
        <v>10</v>
      </c>
      <c r="O534" s="16" t="s">
        <v>233</v>
      </c>
      <c r="P534" s="16" t="s">
        <v>234</v>
      </c>
      <c r="Q534" s="16" t="s">
        <v>10</v>
      </c>
    </row>
    <row r="535" spans="1:17" s="17" customFormat="1" ht="27.75" customHeight="1" x14ac:dyDescent="0.25">
      <c r="A535" s="16">
        <v>528</v>
      </c>
      <c r="B535" s="16" t="s">
        <v>1423</v>
      </c>
      <c r="C535" s="38" t="s">
        <v>1424</v>
      </c>
      <c r="D535" s="16" t="s">
        <v>2388</v>
      </c>
      <c r="E535" s="31">
        <v>13000</v>
      </c>
      <c r="F535" s="16">
        <f>E535/25</f>
        <v>520</v>
      </c>
      <c r="G535" s="16" t="s">
        <v>188</v>
      </c>
      <c r="H535" s="26">
        <v>24.22</v>
      </c>
      <c r="I535" s="16">
        <v>14</v>
      </c>
      <c r="J535" s="26">
        <v>0</v>
      </c>
      <c r="K535" s="16">
        <v>0</v>
      </c>
      <c r="L535" s="21">
        <f>F535*H535</f>
        <v>12594.4</v>
      </c>
      <c r="M535" s="21">
        <f>F535*J535</f>
        <v>0</v>
      </c>
      <c r="N535" s="16" t="s">
        <v>10</v>
      </c>
      <c r="O535" s="16" t="s">
        <v>266</v>
      </c>
      <c r="P535" s="16" t="s">
        <v>267</v>
      </c>
      <c r="Q535" s="16" t="s">
        <v>10</v>
      </c>
    </row>
    <row r="536" spans="1:17" s="17" customFormat="1" ht="27.75" customHeight="1" x14ac:dyDescent="0.25">
      <c r="A536" s="16">
        <v>529</v>
      </c>
      <c r="B536" s="16" t="s">
        <v>1428</v>
      </c>
      <c r="C536" s="38" t="s">
        <v>1429</v>
      </c>
      <c r="D536" s="16" t="s">
        <v>2402</v>
      </c>
      <c r="E536" s="31">
        <v>1580</v>
      </c>
      <c r="F536" s="16">
        <f>E536</f>
        <v>1580</v>
      </c>
      <c r="G536" s="16" t="s">
        <v>216</v>
      </c>
      <c r="H536" s="26">
        <v>2.81</v>
      </c>
      <c r="I536" s="16">
        <v>16</v>
      </c>
      <c r="J536" s="26">
        <v>2.7</v>
      </c>
      <c r="K536" s="16">
        <v>28</v>
      </c>
      <c r="L536" s="21">
        <f>F536*H536</f>
        <v>4439.8</v>
      </c>
      <c r="M536" s="21">
        <f>F536*J536</f>
        <v>4266</v>
      </c>
      <c r="N536" s="16" t="s">
        <v>10</v>
      </c>
      <c r="O536" s="16" t="s">
        <v>219</v>
      </c>
      <c r="P536" s="16" t="s">
        <v>187</v>
      </c>
      <c r="Q536" s="16" t="s">
        <v>10</v>
      </c>
    </row>
    <row r="537" spans="1:17" s="17" customFormat="1" ht="27.75" customHeight="1" x14ac:dyDescent="0.25">
      <c r="A537" s="16">
        <v>530</v>
      </c>
      <c r="B537" s="16" t="s">
        <v>1430</v>
      </c>
      <c r="C537" s="38" t="s">
        <v>1431</v>
      </c>
      <c r="D537" s="16" t="s">
        <v>2402</v>
      </c>
      <c r="E537" s="31">
        <v>1510</v>
      </c>
      <c r="F537" s="16">
        <f>E537</f>
        <v>1510</v>
      </c>
      <c r="G537" s="16" t="s">
        <v>216</v>
      </c>
      <c r="H537" s="26">
        <v>4.0599999999999996</v>
      </c>
      <c r="I537" s="16">
        <v>16</v>
      </c>
      <c r="J537" s="26">
        <v>3.91</v>
      </c>
      <c r="K537" s="16">
        <v>28</v>
      </c>
      <c r="L537" s="21">
        <f>F537*H537</f>
        <v>6130.5999999999995</v>
      </c>
      <c r="M537" s="21">
        <f>F537*J537</f>
        <v>5904.1</v>
      </c>
      <c r="N537" s="16" t="s">
        <v>10</v>
      </c>
      <c r="O537" s="16" t="s">
        <v>219</v>
      </c>
      <c r="P537" s="16" t="s">
        <v>187</v>
      </c>
      <c r="Q537" s="16" t="s">
        <v>10</v>
      </c>
    </row>
    <row r="538" spans="1:17" s="17" customFormat="1" ht="27.75" customHeight="1" x14ac:dyDescent="0.25">
      <c r="A538" s="16">
        <v>531</v>
      </c>
      <c r="B538" s="16" t="s">
        <v>1432</v>
      </c>
      <c r="C538" s="38" t="s">
        <v>2261</v>
      </c>
      <c r="D538" s="16" t="s">
        <v>2402</v>
      </c>
      <c r="E538" s="31">
        <v>1340</v>
      </c>
      <c r="F538" s="16">
        <f>E538</f>
        <v>1340</v>
      </c>
      <c r="G538" s="16" t="s">
        <v>242</v>
      </c>
      <c r="H538" s="26">
        <v>13.5</v>
      </c>
      <c r="I538" s="16">
        <v>16</v>
      </c>
      <c r="J538" s="26">
        <v>11.95</v>
      </c>
      <c r="K538" s="16">
        <v>28</v>
      </c>
      <c r="L538" s="21">
        <f>F538*H538</f>
        <v>18090</v>
      </c>
      <c r="M538" s="21">
        <f>F538*J538</f>
        <v>16012.999999999998</v>
      </c>
      <c r="N538" s="16" t="s">
        <v>524</v>
      </c>
      <c r="O538" s="16" t="s">
        <v>365</v>
      </c>
      <c r="P538" s="16" t="s">
        <v>182</v>
      </c>
      <c r="Q538" s="16" t="s">
        <v>10</v>
      </c>
    </row>
    <row r="539" spans="1:17" s="17" customFormat="1" ht="27.75" customHeight="1" x14ac:dyDescent="0.25">
      <c r="A539" s="16">
        <v>532</v>
      </c>
      <c r="B539" s="16" t="s">
        <v>1445</v>
      </c>
      <c r="C539" s="38" t="s">
        <v>1446</v>
      </c>
      <c r="D539" s="16" t="s">
        <v>2402</v>
      </c>
      <c r="E539" s="31">
        <v>790</v>
      </c>
      <c r="F539" s="16">
        <f>E539</f>
        <v>790</v>
      </c>
      <c r="G539" s="16" t="s">
        <v>216</v>
      </c>
      <c r="H539" s="26">
        <v>4.32</v>
      </c>
      <c r="I539" s="16">
        <v>16</v>
      </c>
      <c r="J539" s="26">
        <v>4.16</v>
      </c>
      <c r="K539" s="16">
        <v>28</v>
      </c>
      <c r="L539" s="21">
        <f>F539*H539</f>
        <v>3412.8</v>
      </c>
      <c r="M539" s="21">
        <f>F539*J539</f>
        <v>3286.4</v>
      </c>
      <c r="N539" s="16" t="s">
        <v>530</v>
      </c>
      <c r="O539" s="16" t="s">
        <v>385</v>
      </c>
      <c r="P539" s="16" t="s">
        <v>386</v>
      </c>
      <c r="Q539" s="16" t="s">
        <v>10</v>
      </c>
    </row>
    <row r="540" spans="1:17" s="17" customFormat="1" ht="27.75" customHeight="1" x14ac:dyDescent="0.25">
      <c r="A540" s="16">
        <v>533</v>
      </c>
      <c r="B540" s="16" t="s">
        <v>1384</v>
      </c>
      <c r="C540" s="38" t="s">
        <v>1385</v>
      </c>
      <c r="D540" s="16" t="s">
        <v>2396</v>
      </c>
      <c r="E540" s="31">
        <v>13516</v>
      </c>
      <c r="F540" s="16">
        <f>E540/1</f>
        <v>13516</v>
      </c>
      <c r="G540" s="16" t="s">
        <v>165</v>
      </c>
      <c r="H540" s="26">
        <v>3</v>
      </c>
      <c r="I540" s="16">
        <v>4</v>
      </c>
      <c r="J540" s="26">
        <v>0</v>
      </c>
      <c r="K540" s="16">
        <v>0</v>
      </c>
      <c r="L540" s="21">
        <f>F540*H540</f>
        <v>40548</v>
      </c>
      <c r="M540" s="21">
        <f>F540*J540</f>
        <v>0</v>
      </c>
      <c r="N540" s="16" t="s">
        <v>505</v>
      </c>
      <c r="O540" s="16" t="s">
        <v>250</v>
      </c>
      <c r="P540" s="16" t="s">
        <v>169</v>
      </c>
      <c r="Q540" s="16" t="s">
        <v>10</v>
      </c>
    </row>
    <row r="541" spans="1:17" s="17" customFormat="1" ht="27.75" customHeight="1" x14ac:dyDescent="0.25">
      <c r="A541" s="16">
        <v>534</v>
      </c>
      <c r="B541" s="16" t="s">
        <v>1437</v>
      </c>
      <c r="C541" s="38" t="s">
        <v>2314</v>
      </c>
      <c r="D541" s="16" t="s">
        <v>2394</v>
      </c>
      <c r="E541" s="31">
        <v>125000</v>
      </c>
      <c r="F541" s="16">
        <f>E541/1000</f>
        <v>125</v>
      </c>
      <c r="G541" s="16" t="s">
        <v>243</v>
      </c>
      <c r="H541" s="26">
        <v>28</v>
      </c>
      <c r="I541" s="16">
        <v>14</v>
      </c>
      <c r="J541" s="26">
        <v>0</v>
      </c>
      <c r="K541" s="16">
        <v>0</v>
      </c>
      <c r="L541" s="21">
        <f>F541*H541</f>
        <v>3500</v>
      </c>
      <c r="M541" s="21">
        <f>F541*J541</f>
        <v>0</v>
      </c>
      <c r="N541" s="16" t="s">
        <v>10</v>
      </c>
      <c r="O541" s="16" t="s">
        <v>192</v>
      </c>
      <c r="P541" s="16" t="s">
        <v>169</v>
      </c>
      <c r="Q541" s="16" t="s">
        <v>10</v>
      </c>
    </row>
    <row r="542" spans="1:17" s="17" customFormat="1" ht="27.75" customHeight="1" x14ac:dyDescent="0.25">
      <c r="A542" s="16">
        <v>535</v>
      </c>
      <c r="B542" s="16" t="s">
        <v>1438</v>
      </c>
      <c r="C542" s="38" t="s">
        <v>1439</v>
      </c>
      <c r="D542" s="16" t="s">
        <v>2403</v>
      </c>
      <c r="E542" s="31">
        <v>5000</v>
      </c>
      <c r="F542" s="16">
        <f>E542</f>
        <v>5000</v>
      </c>
      <c r="G542" s="16" t="s">
        <v>363</v>
      </c>
      <c r="H542" s="26">
        <v>5.98</v>
      </c>
      <c r="I542" s="16">
        <v>16</v>
      </c>
      <c r="J542" s="26">
        <v>5.8</v>
      </c>
      <c r="K542" s="16">
        <v>21</v>
      </c>
      <c r="L542" s="21">
        <f>F542*H542</f>
        <v>29900.000000000004</v>
      </c>
      <c r="M542" s="21">
        <f>F542*J542</f>
        <v>29000</v>
      </c>
      <c r="N542" s="16" t="s">
        <v>528</v>
      </c>
      <c r="O542" s="16" t="s">
        <v>240</v>
      </c>
      <c r="P542" s="16" t="s">
        <v>241</v>
      </c>
      <c r="Q542" s="16" t="s">
        <v>892</v>
      </c>
    </row>
    <row r="543" spans="1:17" s="17" customFormat="1" ht="27.75" customHeight="1" x14ac:dyDescent="0.25">
      <c r="A543" s="16">
        <v>536</v>
      </c>
      <c r="B543" s="16" t="s">
        <v>1440</v>
      </c>
      <c r="C543" s="38" t="s">
        <v>1441</v>
      </c>
      <c r="D543" s="16" t="s">
        <v>2394</v>
      </c>
      <c r="E543" s="31">
        <v>591000</v>
      </c>
      <c r="F543" s="16">
        <f>E543/1000</f>
        <v>591</v>
      </c>
      <c r="G543" s="16" t="s">
        <v>243</v>
      </c>
      <c r="H543" s="26">
        <v>12.1</v>
      </c>
      <c r="I543" s="16">
        <v>14</v>
      </c>
      <c r="J543" s="26">
        <v>0</v>
      </c>
      <c r="K543" s="16">
        <v>0</v>
      </c>
      <c r="L543" s="21">
        <f>F543*H543</f>
        <v>7151.0999999999995</v>
      </c>
      <c r="M543" s="21">
        <f>F543*J543</f>
        <v>0</v>
      </c>
      <c r="N543" s="16" t="s">
        <v>10</v>
      </c>
      <c r="O543" s="16" t="s">
        <v>192</v>
      </c>
      <c r="P543" s="16" t="s">
        <v>169</v>
      </c>
      <c r="Q543" s="16" t="s">
        <v>10</v>
      </c>
    </row>
    <row r="544" spans="1:17" s="17" customFormat="1" ht="27.75" customHeight="1" x14ac:dyDescent="0.25">
      <c r="A544" s="16">
        <v>537</v>
      </c>
      <c r="B544" s="16" t="s">
        <v>1352</v>
      </c>
      <c r="C544" s="38" t="s">
        <v>1381</v>
      </c>
      <c r="D544" s="16" t="s">
        <v>2393</v>
      </c>
      <c r="E544" s="31">
        <v>6350</v>
      </c>
      <c r="F544" s="16">
        <f>E544/25</f>
        <v>254</v>
      </c>
      <c r="G544" s="16" t="s">
        <v>493</v>
      </c>
      <c r="H544" s="26">
        <v>233.45</v>
      </c>
      <c r="I544" s="16">
        <v>7</v>
      </c>
      <c r="J544" s="26">
        <v>225.4</v>
      </c>
      <c r="K544" s="16">
        <v>21</v>
      </c>
      <c r="L544" s="21">
        <f>F544*H544</f>
        <v>59296.299999999996</v>
      </c>
      <c r="M544" s="21">
        <f>F544*J544</f>
        <v>57251.6</v>
      </c>
      <c r="N544" s="16" t="s">
        <v>10</v>
      </c>
      <c r="O544" s="16" t="s">
        <v>181</v>
      </c>
      <c r="P544" s="16" t="s">
        <v>182</v>
      </c>
      <c r="Q544" s="16" t="s">
        <v>10</v>
      </c>
    </row>
    <row r="545" spans="1:17" s="17" customFormat="1" ht="27.75" customHeight="1" x14ac:dyDescent="0.25">
      <c r="A545" s="16">
        <v>538</v>
      </c>
      <c r="B545" s="16" t="s">
        <v>1448</v>
      </c>
      <c r="C545" s="38" t="s">
        <v>1449</v>
      </c>
      <c r="D545" s="16" t="s">
        <v>2397</v>
      </c>
      <c r="E545" s="31">
        <v>1030</v>
      </c>
      <c r="F545" s="16">
        <f>E545</f>
        <v>1030</v>
      </c>
      <c r="G545" s="16" t="s">
        <v>190</v>
      </c>
      <c r="H545" s="26">
        <v>3.4</v>
      </c>
      <c r="I545" s="16">
        <v>21</v>
      </c>
      <c r="J545" s="26">
        <v>0</v>
      </c>
      <c r="K545" s="16">
        <v>0</v>
      </c>
      <c r="L545" s="21">
        <f>F545*H545</f>
        <v>3502</v>
      </c>
      <c r="M545" s="21">
        <f>F545*J545</f>
        <v>0</v>
      </c>
      <c r="N545" s="16" t="s">
        <v>531</v>
      </c>
      <c r="O545" s="16" t="s">
        <v>224</v>
      </c>
      <c r="P545" s="16" t="s">
        <v>169</v>
      </c>
      <c r="Q545" s="16" t="s">
        <v>10</v>
      </c>
    </row>
    <row r="546" spans="1:17" s="17" customFormat="1" ht="27.75" customHeight="1" x14ac:dyDescent="0.25">
      <c r="A546" s="16">
        <v>539</v>
      </c>
      <c r="B546" s="16" t="s">
        <v>1443</v>
      </c>
      <c r="C546" s="38" t="s">
        <v>1444</v>
      </c>
      <c r="D546" s="16" t="s">
        <v>2390</v>
      </c>
      <c r="E546" s="31">
        <v>6300</v>
      </c>
      <c r="F546" s="16">
        <f>E546/25</f>
        <v>252</v>
      </c>
      <c r="G546" s="16" t="s">
        <v>188</v>
      </c>
      <c r="H546" s="26">
        <v>25</v>
      </c>
      <c r="I546" s="16">
        <v>14</v>
      </c>
      <c r="J546" s="26">
        <v>24.75</v>
      </c>
      <c r="K546" s="16">
        <v>21</v>
      </c>
      <c r="L546" s="21">
        <f>F546*H546</f>
        <v>6300</v>
      </c>
      <c r="M546" s="21">
        <f>F546*J546</f>
        <v>6237</v>
      </c>
      <c r="N546" s="16" t="s">
        <v>10</v>
      </c>
      <c r="O546" s="16" t="s">
        <v>523</v>
      </c>
      <c r="P546" s="16" t="s">
        <v>201</v>
      </c>
      <c r="Q546" s="16" t="s">
        <v>10</v>
      </c>
    </row>
    <row r="547" spans="1:17" s="17" customFormat="1" ht="27.75" customHeight="1" x14ac:dyDescent="0.25">
      <c r="A547" s="16">
        <v>540</v>
      </c>
      <c r="B547" s="16" t="s">
        <v>1450</v>
      </c>
      <c r="C547" s="38" t="s">
        <v>1451</v>
      </c>
      <c r="D547" s="16" t="s">
        <v>2404</v>
      </c>
      <c r="E547" s="31">
        <v>178200</v>
      </c>
      <c r="F547" s="16">
        <f>E547/1000</f>
        <v>178.2</v>
      </c>
      <c r="G547" s="16" t="s">
        <v>232</v>
      </c>
      <c r="H547" s="26">
        <v>14.4</v>
      </c>
      <c r="I547" s="16">
        <v>80</v>
      </c>
      <c r="J547" s="26">
        <v>0</v>
      </c>
      <c r="K547" s="16">
        <v>0</v>
      </c>
      <c r="L547" s="21">
        <f>F547*H547</f>
        <v>2566.08</v>
      </c>
      <c r="M547" s="21">
        <f>F547*J547</f>
        <v>0</v>
      </c>
      <c r="N547" s="16" t="s">
        <v>532</v>
      </c>
      <c r="O547" s="16" t="s">
        <v>2415</v>
      </c>
      <c r="P547" s="16" t="s">
        <v>205</v>
      </c>
      <c r="Q547" s="16" t="s">
        <v>206</v>
      </c>
    </row>
    <row r="548" spans="1:17" s="17" customFormat="1" ht="27.75" customHeight="1" x14ac:dyDescent="0.25">
      <c r="A548" s="16">
        <v>541</v>
      </c>
      <c r="B548" s="16" t="s">
        <v>1454</v>
      </c>
      <c r="C548" s="38" t="s">
        <v>2303</v>
      </c>
      <c r="D548" s="16" t="s">
        <v>2398</v>
      </c>
      <c r="E548" s="31">
        <v>20600</v>
      </c>
      <c r="F548" s="16">
        <f>E548/100</f>
        <v>206</v>
      </c>
      <c r="G548" s="16" t="s">
        <v>202</v>
      </c>
      <c r="H548" s="26">
        <v>6.25</v>
      </c>
      <c r="I548" s="16">
        <v>5</v>
      </c>
      <c r="J548" s="26">
        <v>6.25</v>
      </c>
      <c r="K548" s="16">
        <v>35</v>
      </c>
      <c r="L548" s="21">
        <f>F548*H548</f>
        <v>1287.5</v>
      </c>
      <c r="M548" s="21">
        <f>F548*J548</f>
        <v>1287.5</v>
      </c>
      <c r="N548" s="16" t="s">
        <v>262</v>
      </c>
      <c r="O548" s="16" t="s">
        <v>300</v>
      </c>
      <c r="P548" s="16" t="s">
        <v>187</v>
      </c>
      <c r="Q548" s="16" t="s">
        <v>261</v>
      </c>
    </row>
    <row r="549" spans="1:17" s="17" customFormat="1" ht="27.75" customHeight="1" x14ac:dyDescent="0.25">
      <c r="A549" s="16">
        <v>542</v>
      </c>
      <c r="B549" s="16" t="s">
        <v>1442</v>
      </c>
      <c r="C549" s="38" t="s">
        <v>2167</v>
      </c>
      <c r="D549" s="16" t="s">
        <v>2404</v>
      </c>
      <c r="E549" s="31">
        <v>145500</v>
      </c>
      <c r="F549" s="16">
        <f>E549/100</f>
        <v>1455</v>
      </c>
      <c r="G549" s="16" t="s">
        <v>204</v>
      </c>
      <c r="H549" s="26">
        <v>3.3</v>
      </c>
      <c r="I549" s="16">
        <v>80</v>
      </c>
      <c r="J549" s="26">
        <v>0</v>
      </c>
      <c r="K549" s="16">
        <v>0</v>
      </c>
      <c r="L549" s="21">
        <f>F549*H549</f>
        <v>4801.5</v>
      </c>
      <c r="M549" s="21">
        <f>F549*J549</f>
        <v>0</v>
      </c>
      <c r="N549" s="16" t="s">
        <v>529</v>
      </c>
      <c r="O549" s="16" t="s">
        <v>2415</v>
      </c>
      <c r="P549" s="16" t="s">
        <v>205</v>
      </c>
      <c r="Q549" s="16" t="s">
        <v>206</v>
      </c>
    </row>
    <row r="550" spans="1:17" s="17" customFormat="1" ht="27.75" customHeight="1" x14ac:dyDescent="0.25">
      <c r="A550" s="16">
        <v>543</v>
      </c>
      <c r="B550" s="16" t="s">
        <v>1452</v>
      </c>
      <c r="C550" s="38" t="s">
        <v>1453</v>
      </c>
      <c r="D550" s="16" t="s">
        <v>2404</v>
      </c>
      <c r="E550" s="31">
        <v>42400</v>
      </c>
      <c r="F550" s="16">
        <f>E550/100</f>
        <v>424</v>
      </c>
      <c r="G550" s="16" t="s">
        <v>204</v>
      </c>
      <c r="H550" s="26">
        <v>2.7</v>
      </c>
      <c r="I550" s="16">
        <v>80</v>
      </c>
      <c r="J550" s="26">
        <v>0</v>
      </c>
      <c r="K550" s="16">
        <v>0</v>
      </c>
      <c r="L550" s="21">
        <f>F550*H550</f>
        <v>1144.8000000000002</v>
      </c>
      <c r="M550" s="21">
        <f>F550*J550</f>
        <v>0</v>
      </c>
      <c r="N550" s="16" t="s">
        <v>532</v>
      </c>
      <c r="O550" s="16" t="s">
        <v>2415</v>
      </c>
      <c r="P550" s="16" t="s">
        <v>205</v>
      </c>
      <c r="Q550" s="16" t="s">
        <v>206</v>
      </c>
    </row>
    <row r="551" spans="1:17" s="17" customFormat="1" ht="27.75" customHeight="1" x14ac:dyDescent="0.25">
      <c r="A551" s="16">
        <v>544</v>
      </c>
      <c r="B551" s="16" t="s">
        <v>1447</v>
      </c>
      <c r="C551" s="38" t="s">
        <v>2345</v>
      </c>
      <c r="D551" s="16" t="s">
        <v>2393</v>
      </c>
      <c r="E551" s="31">
        <v>13425</v>
      </c>
      <c r="F551" s="16">
        <f>E551/25</f>
        <v>537</v>
      </c>
      <c r="G551" s="16" t="s">
        <v>483</v>
      </c>
      <c r="H551" s="26">
        <v>39.9</v>
      </c>
      <c r="I551" s="16">
        <v>7</v>
      </c>
      <c r="J551" s="26">
        <v>38.5</v>
      </c>
      <c r="K551" s="16">
        <v>21</v>
      </c>
      <c r="L551" s="21">
        <f>F551*H551</f>
        <v>21426.3</v>
      </c>
      <c r="M551" s="21">
        <f>F551*J551</f>
        <v>20674.5</v>
      </c>
      <c r="N551" s="16" t="s">
        <v>10</v>
      </c>
      <c r="O551" s="16" t="s">
        <v>268</v>
      </c>
      <c r="P551" s="16" t="s">
        <v>215</v>
      </c>
      <c r="Q551" s="16" t="s">
        <v>183</v>
      </c>
    </row>
    <row r="552" spans="1:17" s="17" customFormat="1" ht="27.75" customHeight="1" x14ac:dyDescent="0.25">
      <c r="A552" s="16">
        <v>545</v>
      </c>
      <c r="B552" s="16" t="s">
        <v>1455</v>
      </c>
      <c r="C552" s="38" t="s">
        <v>2262</v>
      </c>
      <c r="D552" s="16" t="s">
        <v>2402</v>
      </c>
      <c r="E552" s="31">
        <v>800</v>
      </c>
      <c r="F552" s="16">
        <f>E552/10</f>
        <v>80</v>
      </c>
      <c r="G552" s="16" t="s">
        <v>347</v>
      </c>
      <c r="H552" s="26">
        <v>54.63</v>
      </c>
      <c r="I552" s="16">
        <v>16</v>
      </c>
      <c r="J552" s="26">
        <v>52.68</v>
      </c>
      <c r="K552" s="16">
        <v>28</v>
      </c>
      <c r="L552" s="21">
        <f>F552*H552</f>
        <v>4370.4000000000005</v>
      </c>
      <c r="M552" s="21">
        <f>F552*J552</f>
        <v>4214.3999999999996</v>
      </c>
      <c r="N552" s="16" t="s">
        <v>533</v>
      </c>
      <c r="O552" s="16" t="s">
        <v>186</v>
      </c>
      <c r="P552" s="16" t="s">
        <v>187</v>
      </c>
      <c r="Q552" s="16" t="s">
        <v>10</v>
      </c>
    </row>
    <row r="553" spans="1:17" s="17" customFormat="1" ht="27.75" customHeight="1" x14ac:dyDescent="0.25">
      <c r="A553" s="16">
        <v>546</v>
      </c>
      <c r="B553" s="16" t="s">
        <v>1460</v>
      </c>
      <c r="C553" s="38" t="s">
        <v>1461</v>
      </c>
      <c r="D553" s="16" t="s">
        <v>2394</v>
      </c>
      <c r="E553" s="31">
        <v>31800</v>
      </c>
      <c r="F553" s="16">
        <f>E553/1000</f>
        <v>31.8</v>
      </c>
      <c r="G553" s="16" t="s">
        <v>243</v>
      </c>
      <c r="H553" s="26">
        <v>22</v>
      </c>
      <c r="I553" s="16">
        <v>16</v>
      </c>
      <c r="J553" s="26">
        <v>0</v>
      </c>
      <c r="K553" s="16">
        <v>0</v>
      </c>
      <c r="L553" s="21">
        <f>F553*H553</f>
        <v>699.6</v>
      </c>
      <c r="M553" s="21">
        <f>F553*J553</f>
        <v>0</v>
      </c>
      <c r="N553" s="16" t="s">
        <v>10</v>
      </c>
      <c r="O553" s="16" t="s">
        <v>192</v>
      </c>
      <c r="P553" s="16" t="s">
        <v>169</v>
      </c>
      <c r="Q553" s="16" t="s">
        <v>10</v>
      </c>
    </row>
    <row r="554" spans="1:17" s="17" customFormat="1" ht="27.75" customHeight="1" x14ac:dyDescent="0.25">
      <c r="A554" s="16">
        <v>547</v>
      </c>
      <c r="B554" s="16" t="s">
        <v>1462</v>
      </c>
      <c r="C554" s="38" t="s">
        <v>1463</v>
      </c>
      <c r="D554" s="16" t="s">
        <v>2397</v>
      </c>
      <c r="E554" s="31">
        <v>39200</v>
      </c>
      <c r="F554" s="16">
        <f>E554/50</f>
        <v>784</v>
      </c>
      <c r="G554" s="16" t="s">
        <v>538</v>
      </c>
      <c r="H554" s="26">
        <v>12.3</v>
      </c>
      <c r="I554" s="16">
        <v>21</v>
      </c>
      <c r="J554" s="26">
        <v>0</v>
      </c>
      <c r="K554" s="16">
        <v>0</v>
      </c>
      <c r="L554" s="21">
        <f>F554*H554</f>
        <v>9643.2000000000007</v>
      </c>
      <c r="M554" s="21">
        <f>F554*J554</f>
        <v>0</v>
      </c>
      <c r="N554" s="16" t="s">
        <v>537</v>
      </c>
      <c r="O554" s="16" t="s">
        <v>224</v>
      </c>
      <c r="P554" s="16" t="s">
        <v>169</v>
      </c>
      <c r="Q554" s="16" t="s">
        <v>10</v>
      </c>
    </row>
    <row r="555" spans="1:17" s="17" customFormat="1" ht="27.75" customHeight="1" x14ac:dyDescent="0.25">
      <c r="A555" s="16">
        <v>548</v>
      </c>
      <c r="B555" s="16" t="s">
        <v>1464</v>
      </c>
      <c r="C555" s="38" t="s">
        <v>2359</v>
      </c>
      <c r="D555" s="16" t="s">
        <v>2391</v>
      </c>
      <c r="E555" s="31">
        <v>36232</v>
      </c>
      <c r="F555" s="16">
        <f>E555/100</f>
        <v>362.32</v>
      </c>
      <c r="G555" s="16" t="s">
        <v>202</v>
      </c>
      <c r="H555" s="26">
        <v>2.44</v>
      </c>
      <c r="I555" s="16">
        <v>15</v>
      </c>
      <c r="J555" s="26">
        <v>0</v>
      </c>
      <c r="K555" s="16">
        <v>0</v>
      </c>
      <c r="L555" s="21">
        <f>F555*H555</f>
        <v>884.06079999999997</v>
      </c>
      <c r="M555" s="21">
        <f>F555*J555</f>
        <v>0</v>
      </c>
      <c r="N555" s="16" t="s">
        <v>262</v>
      </c>
      <c r="O555" s="16" t="s">
        <v>475</v>
      </c>
      <c r="P555" s="16" t="s">
        <v>215</v>
      </c>
      <c r="Q555" s="16" t="s">
        <v>10</v>
      </c>
    </row>
    <row r="556" spans="1:17" s="17" customFormat="1" ht="27.75" customHeight="1" x14ac:dyDescent="0.25">
      <c r="A556" s="16">
        <v>549</v>
      </c>
      <c r="B556" s="16" t="s">
        <v>1465</v>
      </c>
      <c r="C556" s="38" t="s">
        <v>1466</v>
      </c>
      <c r="D556" s="16" t="s">
        <v>2391</v>
      </c>
      <c r="E556" s="31">
        <v>8700</v>
      </c>
      <c r="F556" s="16">
        <f>E556/100</f>
        <v>87</v>
      </c>
      <c r="G556" s="16" t="s">
        <v>202</v>
      </c>
      <c r="H556" s="26">
        <v>19.88</v>
      </c>
      <c r="I556" s="16">
        <v>15</v>
      </c>
      <c r="J556" s="26">
        <v>0</v>
      </c>
      <c r="K556" s="16">
        <v>0</v>
      </c>
      <c r="L556" s="21">
        <f>F556*H556</f>
        <v>1729.56</v>
      </c>
      <c r="M556" s="21">
        <f>F556*J556</f>
        <v>0</v>
      </c>
      <c r="N556" s="16" t="s">
        <v>262</v>
      </c>
      <c r="O556" s="16" t="s">
        <v>475</v>
      </c>
      <c r="P556" s="16" t="s">
        <v>215</v>
      </c>
      <c r="Q556" s="16" t="s">
        <v>10</v>
      </c>
    </row>
    <row r="557" spans="1:17" s="17" customFormat="1" ht="27.75" customHeight="1" x14ac:dyDescent="0.25">
      <c r="A557" s="16">
        <v>550</v>
      </c>
      <c r="B557" s="16" t="s">
        <v>1467</v>
      </c>
      <c r="C557" s="38" t="s">
        <v>1468</v>
      </c>
      <c r="D557" s="16" t="s">
        <v>2391</v>
      </c>
      <c r="E557" s="31">
        <v>100</v>
      </c>
      <c r="F557" s="16">
        <f>E557</f>
        <v>100</v>
      </c>
      <c r="G557" s="16" t="s">
        <v>42</v>
      </c>
      <c r="H557" s="26">
        <v>25.25</v>
      </c>
      <c r="I557" s="16">
        <v>15</v>
      </c>
      <c r="J557" s="26">
        <v>0</v>
      </c>
      <c r="K557" s="16">
        <v>0</v>
      </c>
      <c r="L557" s="21">
        <f>F557*H557</f>
        <v>2525</v>
      </c>
      <c r="M557" s="21">
        <f>F557*J557</f>
        <v>0</v>
      </c>
      <c r="N557" s="16" t="s">
        <v>262</v>
      </c>
      <c r="O557" s="16" t="s">
        <v>364</v>
      </c>
      <c r="P557" s="16" t="s">
        <v>215</v>
      </c>
      <c r="Q557" s="16" t="s">
        <v>10</v>
      </c>
    </row>
    <row r="558" spans="1:17" s="17" customFormat="1" ht="27.75" customHeight="1" x14ac:dyDescent="0.25">
      <c r="A558" s="16">
        <v>551</v>
      </c>
      <c r="B558" s="16" t="s">
        <v>1469</v>
      </c>
      <c r="C558" s="38" t="s">
        <v>2290</v>
      </c>
      <c r="D558" s="16" t="s">
        <v>2401</v>
      </c>
      <c r="E558" s="31">
        <v>97450</v>
      </c>
      <c r="F558" s="16">
        <f>E558</f>
        <v>97450</v>
      </c>
      <c r="G558" s="16" t="s">
        <v>190</v>
      </c>
      <c r="H558" s="26">
        <v>0.28000000000000003</v>
      </c>
      <c r="I558" s="16">
        <v>28</v>
      </c>
      <c r="J558" s="26">
        <v>0</v>
      </c>
      <c r="K558" s="16">
        <v>0</v>
      </c>
      <c r="L558" s="21">
        <f>F558*H558</f>
        <v>27286.000000000004</v>
      </c>
      <c r="M558" s="21">
        <f>F558*J558</f>
        <v>0</v>
      </c>
      <c r="N558" s="16" t="s">
        <v>539</v>
      </c>
      <c r="O558" s="16" t="s">
        <v>175</v>
      </c>
      <c r="P558" s="16" t="s">
        <v>169</v>
      </c>
      <c r="Q558" s="16" t="s">
        <v>10</v>
      </c>
    </row>
    <row r="559" spans="1:17" s="17" customFormat="1" ht="27.75" customHeight="1" x14ac:dyDescent="0.25">
      <c r="A559" s="16">
        <v>552</v>
      </c>
      <c r="B559" s="16" t="s">
        <v>1470</v>
      </c>
      <c r="C559" s="38" t="s">
        <v>2289</v>
      </c>
      <c r="D559" s="16" t="s">
        <v>2401</v>
      </c>
      <c r="E559" s="31">
        <v>411800</v>
      </c>
      <c r="F559" s="16">
        <f>E559/500</f>
        <v>823.6</v>
      </c>
      <c r="G559" s="16" t="s">
        <v>2418</v>
      </c>
      <c r="H559" s="26">
        <v>8.8800000000000008</v>
      </c>
      <c r="I559" s="16">
        <v>28</v>
      </c>
      <c r="J559" s="26">
        <v>0</v>
      </c>
      <c r="K559" s="16">
        <v>0</v>
      </c>
      <c r="L559" s="21">
        <f>F559*H559</f>
        <v>7313.5680000000011</v>
      </c>
      <c r="M559" s="21">
        <f>F559*J559</f>
        <v>0</v>
      </c>
      <c r="N559" s="16" t="s">
        <v>540</v>
      </c>
      <c r="O559" s="16" t="s">
        <v>175</v>
      </c>
      <c r="P559" s="16" t="s">
        <v>169</v>
      </c>
      <c r="Q559" s="16" t="s">
        <v>541</v>
      </c>
    </row>
    <row r="560" spans="1:17" s="17" customFormat="1" ht="27.75" customHeight="1" x14ac:dyDescent="0.25">
      <c r="A560" s="16">
        <v>553</v>
      </c>
      <c r="B560" s="16" t="s">
        <v>2034</v>
      </c>
      <c r="C560" s="38" t="s">
        <v>2205</v>
      </c>
      <c r="D560" s="16" t="s">
        <v>2402</v>
      </c>
      <c r="E560" s="31">
        <v>144</v>
      </c>
      <c r="F560" s="16">
        <f>E560/24</f>
        <v>6</v>
      </c>
      <c r="G560" s="16" t="s">
        <v>801</v>
      </c>
      <c r="H560" s="26">
        <v>229.9</v>
      </c>
      <c r="I560" s="16">
        <v>16</v>
      </c>
      <c r="J560" s="26">
        <v>221.97</v>
      </c>
      <c r="K560" s="16">
        <v>28</v>
      </c>
      <c r="L560" s="21">
        <f>F560*H560</f>
        <v>1379.4</v>
      </c>
      <c r="M560" s="21">
        <f>F560*J560</f>
        <v>1331.82</v>
      </c>
      <c r="N560" s="16" t="s">
        <v>800</v>
      </c>
      <c r="O560" s="16" t="s">
        <v>802</v>
      </c>
      <c r="P560" s="16" t="s">
        <v>215</v>
      </c>
      <c r="Q560" s="16" t="s">
        <v>803</v>
      </c>
    </row>
    <row r="561" spans="1:17" s="17" customFormat="1" ht="27.75" customHeight="1" x14ac:dyDescent="0.25">
      <c r="A561" s="16">
        <v>554</v>
      </c>
      <c r="B561" s="16" t="s">
        <v>2035</v>
      </c>
      <c r="C561" s="38" t="s">
        <v>2206</v>
      </c>
      <c r="D561" s="16" t="s">
        <v>2402</v>
      </c>
      <c r="E561" s="31">
        <v>144</v>
      </c>
      <c r="F561" s="16">
        <f>E561/24</f>
        <v>6</v>
      </c>
      <c r="G561" s="16" t="s">
        <v>805</v>
      </c>
      <c r="H561" s="26">
        <v>319.55</v>
      </c>
      <c r="I561" s="16">
        <v>16</v>
      </c>
      <c r="J561" s="26">
        <v>308.52999999999997</v>
      </c>
      <c r="K561" s="16">
        <v>28</v>
      </c>
      <c r="L561" s="21">
        <f>F561*H561</f>
        <v>1917.3000000000002</v>
      </c>
      <c r="M561" s="21">
        <f>F561*J561</f>
        <v>1851.1799999999998</v>
      </c>
      <c r="N561" s="16" t="s">
        <v>804</v>
      </c>
      <c r="O561" s="16" t="s">
        <v>802</v>
      </c>
      <c r="P561" s="16" t="s">
        <v>215</v>
      </c>
      <c r="Q561" s="16" t="s">
        <v>806</v>
      </c>
    </row>
    <row r="562" spans="1:17" s="17" customFormat="1" ht="27.75" customHeight="1" x14ac:dyDescent="0.25">
      <c r="A562" s="16">
        <v>555</v>
      </c>
      <c r="B562" s="16" t="s">
        <v>2036</v>
      </c>
      <c r="C562" s="38" t="s">
        <v>2215</v>
      </c>
      <c r="D562" s="16" t="s">
        <v>2402</v>
      </c>
      <c r="E562" s="31">
        <v>1100</v>
      </c>
      <c r="F562" s="16">
        <f>E562/2</f>
        <v>550</v>
      </c>
      <c r="G562" s="16" t="s">
        <v>808</v>
      </c>
      <c r="H562" s="26">
        <v>0</v>
      </c>
      <c r="I562" s="16">
        <v>0</v>
      </c>
      <c r="J562" s="26">
        <v>80</v>
      </c>
      <c r="K562" s="16">
        <v>28</v>
      </c>
      <c r="L562" s="21">
        <f>F562*H562</f>
        <v>0</v>
      </c>
      <c r="M562" s="21">
        <f>F562*J562</f>
        <v>44000</v>
      </c>
      <c r="N562" s="16" t="s">
        <v>807</v>
      </c>
      <c r="O562" s="16" t="s">
        <v>809</v>
      </c>
      <c r="P562" s="16" t="s">
        <v>215</v>
      </c>
      <c r="Q562" s="16" t="s">
        <v>10</v>
      </c>
    </row>
    <row r="563" spans="1:17" s="17" customFormat="1" ht="27.75" customHeight="1" x14ac:dyDescent="0.25">
      <c r="A563" s="16">
        <v>556</v>
      </c>
      <c r="B563" s="16" t="s">
        <v>1884</v>
      </c>
      <c r="C563" s="38" t="s">
        <v>1885</v>
      </c>
      <c r="D563" s="16" t="s">
        <v>2402</v>
      </c>
      <c r="E563" s="31">
        <v>51503</v>
      </c>
      <c r="F563" s="16">
        <f>E563/500</f>
        <v>103.006</v>
      </c>
      <c r="G563" s="16" t="s">
        <v>818</v>
      </c>
      <c r="H563" s="26">
        <v>142</v>
      </c>
      <c r="I563" s="16">
        <v>16</v>
      </c>
      <c r="J563" s="26">
        <v>136.91999999999999</v>
      </c>
      <c r="K563" s="16">
        <v>28</v>
      </c>
      <c r="L563" s="21">
        <f>F563*H563</f>
        <v>14626.852000000001</v>
      </c>
      <c r="M563" s="21">
        <f>F563*J563</f>
        <v>14103.581519999998</v>
      </c>
      <c r="N563" s="16" t="s">
        <v>10</v>
      </c>
      <c r="O563" s="16" t="s">
        <v>650</v>
      </c>
      <c r="P563" s="16" t="s">
        <v>215</v>
      </c>
      <c r="Q563" s="16" t="s">
        <v>10</v>
      </c>
    </row>
    <row r="564" spans="1:17" s="17" customFormat="1" ht="27.75" customHeight="1" x14ac:dyDescent="0.25">
      <c r="A564" s="16">
        <v>557</v>
      </c>
      <c r="B564" s="16" t="s">
        <v>2061</v>
      </c>
      <c r="C564" s="38" t="s">
        <v>2423</v>
      </c>
      <c r="D564" s="16" t="s">
        <v>2402</v>
      </c>
      <c r="E564" s="31">
        <v>1110</v>
      </c>
      <c r="F564" s="16">
        <f>E564/2</f>
        <v>555</v>
      </c>
      <c r="G564" s="16" t="s">
        <v>815</v>
      </c>
      <c r="H564" s="26">
        <v>0</v>
      </c>
      <c r="I564" s="16">
        <v>0</v>
      </c>
      <c r="J564" s="26">
        <v>44.44</v>
      </c>
      <c r="K564" s="16">
        <v>28</v>
      </c>
      <c r="L564" s="21">
        <f>F564*H564</f>
        <v>0</v>
      </c>
      <c r="M564" s="21">
        <f>F564*J564</f>
        <v>24664.199999999997</v>
      </c>
      <c r="N564" s="16" t="s">
        <v>814</v>
      </c>
      <c r="O564" s="16" t="s">
        <v>809</v>
      </c>
      <c r="P564" s="16" t="s">
        <v>215</v>
      </c>
      <c r="Q564" s="16" t="s">
        <v>10</v>
      </c>
    </row>
    <row r="565" spans="1:17" s="17" customFormat="1" ht="27.75" customHeight="1" x14ac:dyDescent="0.25">
      <c r="A565" s="16">
        <v>558</v>
      </c>
      <c r="B565" s="16" t="s">
        <v>984</v>
      </c>
      <c r="C565" s="38" t="s">
        <v>2180</v>
      </c>
      <c r="D565" s="16" t="s">
        <v>2402</v>
      </c>
      <c r="E565" s="31">
        <v>1384</v>
      </c>
      <c r="F565" s="16">
        <f>E565/1</f>
        <v>1384</v>
      </c>
      <c r="G565" s="16" t="s">
        <v>45</v>
      </c>
      <c r="H565" s="26">
        <v>113.1</v>
      </c>
      <c r="I565" s="16">
        <v>16</v>
      </c>
      <c r="J565" s="26">
        <v>0</v>
      </c>
      <c r="K565" s="16">
        <v>0</v>
      </c>
      <c r="L565" s="21">
        <f>F565*H565</f>
        <v>156530.4</v>
      </c>
      <c r="M565" s="21">
        <f>F565*J565</f>
        <v>0</v>
      </c>
      <c r="N565" s="16" t="s">
        <v>96</v>
      </c>
      <c r="O565" s="16" t="s">
        <v>97</v>
      </c>
      <c r="P565" s="16" t="s">
        <v>22</v>
      </c>
      <c r="Q565" s="16" t="s">
        <v>98</v>
      </c>
    </row>
    <row r="566" spans="1:17" s="17" customFormat="1" ht="27.75" customHeight="1" x14ac:dyDescent="0.25">
      <c r="A566" s="16">
        <v>559</v>
      </c>
      <c r="B566" s="16" t="s">
        <v>1471</v>
      </c>
      <c r="C566" s="38" t="s">
        <v>1472</v>
      </c>
      <c r="D566" s="16" t="s">
        <v>2417</v>
      </c>
      <c r="E566" s="31">
        <v>24500</v>
      </c>
      <c r="F566" s="16">
        <f>E566/100</f>
        <v>245</v>
      </c>
      <c r="G566" s="16" t="s">
        <v>202</v>
      </c>
      <c r="H566" s="26">
        <v>0</v>
      </c>
      <c r="I566" s="16">
        <v>7</v>
      </c>
      <c r="J566" s="26">
        <v>11.47</v>
      </c>
      <c r="K566" s="16">
        <v>14</v>
      </c>
      <c r="L566" s="21">
        <f>F566*H566</f>
        <v>0</v>
      </c>
      <c r="M566" s="21">
        <f>F566*J566</f>
        <v>2810.15</v>
      </c>
      <c r="N566" s="16" t="s">
        <v>542</v>
      </c>
      <c r="O566" s="16" t="s">
        <v>166</v>
      </c>
      <c r="P566" s="16" t="s">
        <v>177</v>
      </c>
      <c r="Q566" s="16" t="s">
        <v>10</v>
      </c>
    </row>
    <row r="567" spans="1:17" s="17" customFormat="1" ht="27.75" customHeight="1" x14ac:dyDescent="0.25">
      <c r="A567" s="16">
        <v>560</v>
      </c>
      <c r="B567" s="16" t="s">
        <v>1473</v>
      </c>
      <c r="C567" s="38" t="s">
        <v>1474</v>
      </c>
      <c r="D567" s="16" t="s">
        <v>2417</v>
      </c>
      <c r="E567" s="31">
        <v>36700</v>
      </c>
      <c r="F567" s="16">
        <f>E567/100</f>
        <v>367</v>
      </c>
      <c r="G567" s="16" t="s">
        <v>202</v>
      </c>
      <c r="H567" s="26">
        <v>0</v>
      </c>
      <c r="I567" s="16">
        <v>7</v>
      </c>
      <c r="J567" s="26">
        <v>16</v>
      </c>
      <c r="K567" s="16">
        <v>14</v>
      </c>
      <c r="L567" s="21">
        <f>F567*H567</f>
        <v>0</v>
      </c>
      <c r="M567" s="21">
        <f>F567*J567</f>
        <v>5872</v>
      </c>
      <c r="N567" s="16" t="s">
        <v>543</v>
      </c>
      <c r="O567" s="16" t="s">
        <v>166</v>
      </c>
      <c r="P567" s="16" t="s">
        <v>177</v>
      </c>
      <c r="Q567" s="16" t="s">
        <v>10</v>
      </c>
    </row>
    <row r="568" spans="1:17" s="17" customFormat="1" ht="27.75" customHeight="1" x14ac:dyDescent="0.25">
      <c r="A568" s="16">
        <v>561</v>
      </c>
      <c r="B568" s="16" t="s">
        <v>1477</v>
      </c>
      <c r="C568" s="38" t="s">
        <v>1478</v>
      </c>
      <c r="D568" s="16" t="s">
        <v>2402</v>
      </c>
      <c r="E568" s="31">
        <v>92100</v>
      </c>
      <c r="F568" s="16">
        <f>E568/100</f>
        <v>921</v>
      </c>
      <c r="G568" s="16" t="s">
        <v>204</v>
      </c>
      <c r="H568" s="26">
        <v>4.5199999999999996</v>
      </c>
      <c r="I568" s="16">
        <v>16</v>
      </c>
      <c r="J568" s="26">
        <v>4.3600000000000003</v>
      </c>
      <c r="K568" s="16">
        <v>28</v>
      </c>
      <c r="L568" s="21">
        <f>F568*H568</f>
        <v>4162.9199999999992</v>
      </c>
      <c r="M568" s="21">
        <f>F568*J568</f>
        <v>4015.5600000000004</v>
      </c>
      <c r="N568" s="16" t="s">
        <v>544</v>
      </c>
      <c r="O568" s="16" t="s">
        <v>265</v>
      </c>
      <c r="P568" s="16" t="s">
        <v>205</v>
      </c>
      <c r="Q568" s="16" t="s">
        <v>10</v>
      </c>
    </row>
    <row r="569" spans="1:17" s="17" customFormat="1" ht="27.75" customHeight="1" x14ac:dyDescent="0.25">
      <c r="A569" s="16">
        <v>562</v>
      </c>
      <c r="B569" s="16" t="s">
        <v>1479</v>
      </c>
      <c r="C569" s="38" t="s">
        <v>1480</v>
      </c>
      <c r="D569" s="16" t="s">
        <v>2402</v>
      </c>
      <c r="E569" s="31">
        <v>384600</v>
      </c>
      <c r="F569" s="16">
        <f>E569/100</f>
        <v>3846</v>
      </c>
      <c r="G569" s="16" t="s">
        <v>204</v>
      </c>
      <c r="H569" s="26">
        <v>4.66</v>
      </c>
      <c r="I569" s="16">
        <v>16</v>
      </c>
      <c r="J569" s="26">
        <v>4.49</v>
      </c>
      <c r="K569" s="16">
        <v>28</v>
      </c>
      <c r="L569" s="21">
        <f>F569*H569</f>
        <v>17922.36</v>
      </c>
      <c r="M569" s="21">
        <f>F569*J569</f>
        <v>17268.54</v>
      </c>
      <c r="N569" s="16" t="s">
        <v>544</v>
      </c>
      <c r="O569" s="16" t="s">
        <v>265</v>
      </c>
      <c r="P569" s="16" t="s">
        <v>205</v>
      </c>
      <c r="Q569" s="16" t="s">
        <v>10</v>
      </c>
    </row>
    <row r="570" spans="1:17" s="17" customFormat="1" ht="27.75" customHeight="1" x14ac:dyDescent="0.25">
      <c r="A570" s="16">
        <v>563</v>
      </c>
      <c r="B570" s="16" t="s">
        <v>1475</v>
      </c>
      <c r="C570" s="38" t="s">
        <v>1476</v>
      </c>
      <c r="D570" s="16" t="s">
        <v>2109</v>
      </c>
      <c r="E570" s="31">
        <v>9700</v>
      </c>
      <c r="F570" s="16">
        <f>E570/G570</f>
        <v>97</v>
      </c>
      <c r="G570" s="36">
        <v>100</v>
      </c>
      <c r="H570" s="26">
        <v>20</v>
      </c>
      <c r="I570" s="16">
        <v>15</v>
      </c>
      <c r="J570" s="26">
        <v>0</v>
      </c>
      <c r="K570" s="16">
        <v>0</v>
      </c>
      <c r="L570" s="21">
        <f>F570*H570</f>
        <v>1940</v>
      </c>
      <c r="M570" s="21">
        <f>F570*J570</f>
        <v>0</v>
      </c>
      <c r="N570" s="16" t="s">
        <v>10</v>
      </c>
      <c r="O570" s="16" t="s">
        <v>288</v>
      </c>
      <c r="P570" s="16" t="s">
        <v>169</v>
      </c>
      <c r="Q570" s="16" t="s">
        <v>35</v>
      </c>
    </row>
    <row r="571" spans="1:17" s="17" customFormat="1" ht="27.75" customHeight="1" x14ac:dyDescent="0.25">
      <c r="A571" s="16">
        <v>564</v>
      </c>
      <c r="B571" s="16" t="s">
        <v>1481</v>
      </c>
      <c r="C571" s="38" t="s">
        <v>1482</v>
      </c>
      <c r="D571" s="16" t="s">
        <v>2402</v>
      </c>
      <c r="E571" s="31">
        <v>66300</v>
      </c>
      <c r="F571" s="16">
        <f>E571/100</f>
        <v>663</v>
      </c>
      <c r="G571" s="16" t="s">
        <v>204</v>
      </c>
      <c r="H571" s="26">
        <v>6.95</v>
      </c>
      <c r="I571" s="16">
        <v>16</v>
      </c>
      <c r="J571" s="26">
        <v>6.7</v>
      </c>
      <c r="K571" s="16">
        <v>28</v>
      </c>
      <c r="L571" s="21">
        <f>F571*H571</f>
        <v>4607.8500000000004</v>
      </c>
      <c r="M571" s="21">
        <f>F571*J571</f>
        <v>4442.1000000000004</v>
      </c>
      <c r="N571" s="16" t="s">
        <v>544</v>
      </c>
      <c r="O571" s="16" t="s">
        <v>265</v>
      </c>
      <c r="P571" s="16" t="s">
        <v>205</v>
      </c>
      <c r="Q571" s="16" t="s">
        <v>10</v>
      </c>
    </row>
    <row r="572" spans="1:17" s="17" customFormat="1" ht="27.75" customHeight="1" x14ac:dyDescent="0.25">
      <c r="A572" s="16">
        <v>565</v>
      </c>
      <c r="B572" s="16" t="s">
        <v>2037</v>
      </c>
      <c r="C572" s="38" t="s">
        <v>2225</v>
      </c>
      <c r="D572" s="16" t="s">
        <v>2402</v>
      </c>
      <c r="E572" s="31">
        <v>16800</v>
      </c>
      <c r="F572" s="16">
        <f>E572/100</f>
        <v>168</v>
      </c>
      <c r="G572" s="16" t="s">
        <v>811</v>
      </c>
      <c r="H572" s="26">
        <v>149.18</v>
      </c>
      <c r="I572" s="16">
        <v>16</v>
      </c>
      <c r="J572" s="26">
        <v>148</v>
      </c>
      <c r="K572" s="16">
        <v>28</v>
      </c>
      <c r="L572" s="21">
        <f>F572*H572</f>
        <v>25062.240000000002</v>
      </c>
      <c r="M572" s="21">
        <f>F572*J572</f>
        <v>24864</v>
      </c>
      <c r="N572" s="16" t="s">
        <v>810</v>
      </c>
      <c r="O572" s="16" t="s">
        <v>809</v>
      </c>
      <c r="P572" s="16" t="s">
        <v>215</v>
      </c>
      <c r="Q572" s="16" t="s">
        <v>10</v>
      </c>
    </row>
    <row r="573" spans="1:17" s="17" customFormat="1" ht="27.75" customHeight="1" x14ac:dyDescent="0.25">
      <c r="A573" s="16">
        <v>566</v>
      </c>
      <c r="B573" s="16" t="s">
        <v>1883</v>
      </c>
      <c r="C573" s="38" t="s">
        <v>2062</v>
      </c>
      <c r="D573" s="16" t="s">
        <v>2402</v>
      </c>
      <c r="E573" s="31">
        <v>830</v>
      </c>
      <c r="F573" s="16">
        <f>E573/10</f>
        <v>83</v>
      </c>
      <c r="G573" s="16" t="s">
        <v>817</v>
      </c>
      <c r="H573" s="26">
        <v>187.5</v>
      </c>
      <c r="I573" s="16">
        <v>16</v>
      </c>
      <c r="J573" s="26">
        <v>180</v>
      </c>
      <c r="K573" s="16">
        <v>28</v>
      </c>
      <c r="L573" s="21">
        <f>F573*H573</f>
        <v>15562.5</v>
      </c>
      <c r="M573" s="21">
        <f>F573*J573</f>
        <v>14940</v>
      </c>
      <c r="N573" s="16" t="s">
        <v>816</v>
      </c>
      <c r="O573" s="16" t="s">
        <v>253</v>
      </c>
      <c r="P573" s="16" t="s">
        <v>185</v>
      </c>
      <c r="Q573" s="16" t="s">
        <v>10</v>
      </c>
    </row>
    <row r="574" spans="1:17" s="17" customFormat="1" ht="27.75" customHeight="1" x14ac:dyDescent="0.25">
      <c r="A574" s="16">
        <v>567</v>
      </c>
      <c r="B574" s="16" t="s">
        <v>2038</v>
      </c>
      <c r="C574" s="38" t="s">
        <v>2039</v>
      </c>
      <c r="D574" s="16" t="s">
        <v>2402</v>
      </c>
      <c r="E574" s="31">
        <v>3300</v>
      </c>
      <c r="F574" s="16">
        <f t="shared" ref="F574:F587" si="7">E574/100</f>
        <v>33</v>
      </c>
      <c r="G574" s="16" t="s">
        <v>811</v>
      </c>
      <c r="H574" s="26">
        <v>48.5</v>
      </c>
      <c r="I574" s="16">
        <v>16</v>
      </c>
      <c r="J574" s="26">
        <v>46.66</v>
      </c>
      <c r="K574" s="16">
        <v>28</v>
      </c>
      <c r="L574" s="21">
        <f>F574*H574</f>
        <v>1600.5</v>
      </c>
      <c r="M574" s="21">
        <f>F574*J574</f>
        <v>1539.78</v>
      </c>
      <c r="N574" s="16" t="s">
        <v>812</v>
      </c>
      <c r="O574" s="16" t="s">
        <v>809</v>
      </c>
      <c r="P574" s="16" t="s">
        <v>215</v>
      </c>
      <c r="Q574" s="16" t="s">
        <v>10</v>
      </c>
    </row>
    <row r="575" spans="1:17" s="17" customFormat="1" ht="27.75" customHeight="1" x14ac:dyDescent="0.25">
      <c r="A575" s="16">
        <v>568</v>
      </c>
      <c r="B575" s="16" t="s">
        <v>2040</v>
      </c>
      <c r="C575" s="38" t="s">
        <v>2041</v>
      </c>
      <c r="D575" s="16" t="s">
        <v>2402</v>
      </c>
      <c r="E575" s="31">
        <v>2200</v>
      </c>
      <c r="F575" s="16">
        <f t="shared" si="7"/>
        <v>22</v>
      </c>
      <c r="G575" s="16" t="s">
        <v>811</v>
      </c>
      <c r="H575" s="26">
        <v>42.5</v>
      </c>
      <c r="I575" s="16">
        <v>16</v>
      </c>
      <c r="J575" s="26">
        <v>39.58</v>
      </c>
      <c r="K575" s="16">
        <v>28</v>
      </c>
      <c r="L575" s="21">
        <f>F575*H575</f>
        <v>935</v>
      </c>
      <c r="M575" s="21">
        <f>F575*J575</f>
        <v>870.76</v>
      </c>
      <c r="N575" s="16" t="s">
        <v>813</v>
      </c>
      <c r="O575" s="16" t="s">
        <v>809</v>
      </c>
      <c r="P575" s="16" t="s">
        <v>215</v>
      </c>
      <c r="Q575" s="16" t="s">
        <v>10</v>
      </c>
    </row>
    <row r="576" spans="1:17" s="17" customFormat="1" ht="27.75" customHeight="1" x14ac:dyDescent="0.25">
      <c r="A576" s="16">
        <v>569</v>
      </c>
      <c r="B576" s="16" t="s">
        <v>2042</v>
      </c>
      <c r="C576" s="38" t="s">
        <v>2227</v>
      </c>
      <c r="D576" s="16" t="s">
        <v>2402</v>
      </c>
      <c r="E576" s="31">
        <v>3000</v>
      </c>
      <c r="F576" s="16">
        <f t="shared" si="7"/>
        <v>30</v>
      </c>
      <c r="G576" s="16" t="s">
        <v>811</v>
      </c>
      <c r="H576" s="26">
        <v>57.5</v>
      </c>
      <c r="I576" s="16">
        <v>16</v>
      </c>
      <c r="J576" s="26">
        <v>55.68</v>
      </c>
      <c r="K576" s="16">
        <v>28</v>
      </c>
      <c r="L576" s="21">
        <f>F576*H576</f>
        <v>1725</v>
      </c>
      <c r="M576" s="21">
        <f>F576*J576</f>
        <v>1670.4</v>
      </c>
      <c r="N576" s="16" t="s">
        <v>812</v>
      </c>
      <c r="O576" s="16" t="s">
        <v>809</v>
      </c>
      <c r="P576" s="16" t="s">
        <v>215</v>
      </c>
      <c r="Q576" s="16" t="s">
        <v>10</v>
      </c>
    </row>
    <row r="577" spans="1:17" s="17" customFormat="1" ht="27.75" customHeight="1" x14ac:dyDescent="0.25">
      <c r="A577" s="16">
        <v>570</v>
      </c>
      <c r="B577" s="16" t="s">
        <v>2043</v>
      </c>
      <c r="C577" s="38" t="s">
        <v>2044</v>
      </c>
      <c r="D577" s="16" t="s">
        <v>2402</v>
      </c>
      <c r="E577" s="31">
        <v>5000</v>
      </c>
      <c r="F577" s="16">
        <f t="shared" si="7"/>
        <v>50</v>
      </c>
      <c r="G577" s="16" t="s">
        <v>811</v>
      </c>
      <c r="H577" s="26">
        <v>108</v>
      </c>
      <c r="I577" s="16">
        <v>16</v>
      </c>
      <c r="J577" s="26">
        <v>105.84</v>
      </c>
      <c r="K577" s="16">
        <v>28</v>
      </c>
      <c r="L577" s="21">
        <f>F577*H577</f>
        <v>5400</v>
      </c>
      <c r="M577" s="21">
        <f>F577*J577</f>
        <v>5292</v>
      </c>
      <c r="N577" s="16" t="s">
        <v>812</v>
      </c>
      <c r="O577" s="16" t="s">
        <v>809</v>
      </c>
      <c r="P577" s="16" t="s">
        <v>215</v>
      </c>
      <c r="Q577" s="16" t="s">
        <v>10</v>
      </c>
    </row>
    <row r="578" spans="1:17" s="17" customFormat="1" ht="27.75" customHeight="1" x14ac:dyDescent="0.25">
      <c r="A578" s="16">
        <v>571</v>
      </c>
      <c r="B578" s="16" t="s">
        <v>2045</v>
      </c>
      <c r="C578" s="38" t="s">
        <v>2046</v>
      </c>
      <c r="D578" s="16" t="s">
        <v>2402</v>
      </c>
      <c r="E578" s="31">
        <v>10200</v>
      </c>
      <c r="F578" s="16">
        <f t="shared" si="7"/>
        <v>102</v>
      </c>
      <c r="G578" s="16" t="s">
        <v>811</v>
      </c>
      <c r="H578" s="26">
        <v>91.5</v>
      </c>
      <c r="I578" s="16">
        <v>16</v>
      </c>
      <c r="J578" s="26">
        <v>89.76</v>
      </c>
      <c r="K578" s="16">
        <v>28</v>
      </c>
      <c r="L578" s="21">
        <f>F578*H578</f>
        <v>9333</v>
      </c>
      <c r="M578" s="21">
        <f>F578*J578</f>
        <v>9155.52</v>
      </c>
      <c r="N578" s="16" t="s">
        <v>813</v>
      </c>
      <c r="O578" s="16" t="s">
        <v>809</v>
      </c>
      <c r="P578" s="16" t="s">
        <v>215</v>
      </c>
      <c r="Q578" s="16" t="s">
        <v>10</v>
      </c>
    </row>
    <row r="579" spans="1:17" s="17" customFormat="1" ht="27.75" customHeight="1" x14ac:dyDescent="0.25">
      <c r="A579" s="16">
        <v>572</v>
      </c>
      <c r="B579" s="16" t="s">
        <v>2047</v>
      </c>
      <c r="C579" s="38" t="s">
        <v>2228</v>
      </c>
      <c r="D579" s="16" t="s">
        <v>2402</v>
      </c>
      <c r="E579" s="31">
        <v>2500</v>
      </c>
      <c r="F579" s="16">
        <f t="shared" si="7"/>
        <v>25</v>
      </c>
      <c r="G579" s="16" t="s">
        <v>811</v>
      </c>
      <c r="H579" s="26">
        <v>79.5</v>
      </c>
      <c r="I579" s="16">
        <v>16</v>
      </c>
      <c r="J579" s="26">
        <v>77.760000000000005</v>
      </c>
      <c r="K579" s="16">
        <v>28</v>
      </c>
      <c r="L579" s="21">
        <f>F579*H579</f>
        <v>1987.5</v>
      </c>
      <c r="M579" s="21">
        <f>F579*J579</f>
        <v>1944.0000000000002</v>
      </c>
      <c r="N579" s="16" t="s">
        <v>812</v>
      </c>
      <c r="O579" s="16" t="s">
        <v>809</v>
      </c>
      <c r="P579" s="16" t="s">
        <v>215</v>
      </c>
      <c r="Q579" s="16" t="s">
        <v>10</v>
      </c>
    </row>
    <row r="580" spans="1:17" s="17" customFormat="1" ht="27.75" customHeight="1" x14ac:dyDescent="0.25">
      <c r="A580" s="16">
        <v>573</v>
      </c>
      <c r="B580" s="16" t="s">
        <v>2048</v>
      </c>
      <c r="C580" s="38" t="s">
        <v>2229</v>
      </c>
      <c r="D580" s="16" t="s">
        <v>2402</v>
      </c>
      <c r="E580" s="31">
        <v>16100</v>
      </c>
      <c r="F580" s="16">
        <f t="shared" si="7"/>
        <v>161</v>
      </c>
      <c r="G580" s="16" t="s">
        <v>811</v>
      </c>
      <c r="H580" s="26">
        <v>66.5</v>
      </c>
      <c r="I580" s="16">
        <v>16</v>
      </c>
      <c r="J580" s="26">
        <v>65.959999999999994</v>
      </c>
      <c r="K580" s="16">
        <v>28</v>
      </c>
      <c r="L580" s="21">
        <f>F580*H580</f>
        <v>10706.5</v>
      </c>
      <c r="M580" s="21">
        <f>F580*J580</f>
        <v>10619.56</v>
      </c>
      <c r="N580" s="16" t="s">
        <v>813</v>
      </c>
      <c r="O580" s="16" t="s">
        <v>809</v>
      </c>
      <c r="P580" s="16" t="s">
        <v>215</v>
      </c>
      <c r="Q580" s="16" t="s">
        <v>10</v>
      </c>
    </row>
    <row r="581" spans="1:17" s="17" customFormat="1" ht="27.75" customHeight="1" x14ac:dyDescent="0.25">
      <c r="A581" s="16">
        <v>574</v>
      </c>
      <c r="B581" s="16" t="s">
        <v>2049</v>
      </c>
      <c r="C581" s="38" t="s">
        <v>2230</v>
      </c>
      <c r="D581" s="16" t="s">
        <v>2402</v>
      </c>
      <c r="E581" s="31">
        <v>13500</v>
      </c>
      <c r="F581" s="16">
        <f t="shared" si="7"/>
        <v>135</v>
      </c>
      <c r="G581" s="16" t="s">
        <v>811</v>
      </c>
      <c r="H581" s="26">
        <v>86</v>
      </c>
      <c r="I581" s="16">
        <v>16</v>
      </c>
      <c r="J581" s="26">
        <v>83.66</v>
      </c>
      <c r="K581" s="16">
        <v>28</v>
      </c>
      <c r="L581" s="21">
        <f>F581*H581</f>
        <v>11610</v>
      </c>
      <c r="M581" s="21">
        <f>F581*J581</f>
        <v>11294.1</v>
      </c>
      <c r="N581" s="16" t="s">
        <v>812</v>
      </c>
      <c r="O581" s="16" t="s">
        <v>809</v>
      </c>
      <c r="P581" s="16" t="s">
        <v>215</v>
      </c>
      <c r="Q581" s="16" t="s">
        <v>10</v>
      </c>
    </row>
    <row r="582" spans="1:17" s="17" customFormat="1" ht="27.75" customHeight="1" x14ac:dyDescent="0.25">
      <c r="A582" s="16">
        <v>575</v>
      </c>
      <c r="B582" s="16" t="s">
        <v>2050</v>
      </c>
      <c r="C582" s="38" t="s">
        <v>2051</v>
      </c>
      <c r="D582" s="16" t="s">
        <v>2402</v>
      </c>
      <c r="E582" s="31">
        <v>9500</v>
      </c>
      <c r="F582" s="16">
        <f t="shared" si="7"/>
        <v>95</v>
      </c>
      <c r="G582" s="16" t="s">
        <v>811</v>
      </c>
      <c r="H582" s="26">
        <v>135</v>
      </c>
      <c r="I582" s="16">
        <v>16</v>
      </c>
      <c r="J582" s="26">
        <v>132.30000000000001</v>
      </c>
      <c r="K582" s="16">
        <v>28</v>
      </c>
      <c r="L582" s="21">
        <f>F582*H582</f>
        <v>12825</v>
      </c>
      <c r="M582" s="21">
        <f>F582*J582</f>
        <v>12568.500000000002</v>
      </c>
      <c r="N582" s="16" t="s">
        <v>812</v>
      </c>
      <c r="O582" s="16" t="s">
        <v>809</v>
      </c>
      <c r="P582" s="16" t="s">
        <v>215</v>
      </c>
      <c r="Q582" s="16" t="s">
        <v>10</v>
      </c>
    </row>
    <row r="583" spans="1:17" s="17" customFormat="1" ht="27.75" customHeight="1" x14ac:dyDescent="0.25">
      <c r="A583" s="16">
        <v>576</v>
      </c>
      <c r="B583" s="16" t="s">
        <v>2052</v>
      </c>
      <c r="C583" s="38" t="s">
        <v>2053</v>
      </c>
      <c r="D583" s="16" t="s">
        <v>2402</v>
      </c>
      <c r="E583" s="31">
        <v>11000</v>
      </c>
      <c r="F583" s="16">
        <f t="shared" si="7"/>
        <v>110</v>
      </c>
      <c r="G583" s="16" t="s">
        <v>811</v>
      </c>
      <c r="H583" s="26">
        <v>114.5</v>
      </c>
      <c r="I583" s="16">
        <v>16</v>
      </c>
      <c r="J583" s="26">
        <v>112.22</v>
      </c>
      <c r="K583" s="16">
        <v>28</v>
      </c>
      <c r="L583" s="21">
        <f>F583*H583</f>
        <v>12595</v>
      </c>
      <c r="M583" s="21">
        <f>F583*J583</f>
        <v>12344.2</v>
      </c>
      <c r="N583" s="16" t="s">
        <v>813</v>
      </c>
      <c r="O583" s="16" t="s">
        <v>809</v>
      </c>
      <c r="P583" s="16" t="s">
        <v>215</v>
      </c>
      <c r="Q583" s="16" t="s">
        <v>10</v>
      </c>
    </row>
    <row r="584" spans="1:17" s="17" customFormat="1" ht="27.75" customHeight="1" x14ac:dyDescent="0.25">
      <c r="A584" s="16">
        <v>577</v>
      </c>
      <c r="B584" s="16" t="s">
        <v>2054</v>
      </c>
      <c r="C584" s="38" t="s">
        <v>2055</v>
      </c>
      <c r="D584" s="16" t="s">
        <v>2402</v>
      </c>
      <c r="E584" s="31">
        <v>6000</v>
      </c>
      <c r="F584" s="16">
        <f t="shared" si="7"/>
        <v>60</v>
      </c>
      <c r="G584" s="16" t="s">
        <v>811</v>
      </c>
      <c r="H584" s="26">
        <v>85</v>
      </c>
      <c r="I584" s="16">
        <v>16</v>
      </c>
      <c r="J584" s="26">
        <v>83.6</v>
      </c>
      <c r="K584" s="16">
        <v>28</v>
      </c>
      <c r="L584" s="21">
        <f>F584*H584</f>
        <v>5100</v>
      </c>
      <c r="M584" s="21">
        <f>F584*J584</f>
        <v>5016</v>
      </c>
      <c r="N584" s="16" t="s">
        <v>812</v>
      </c>
      <c r="O584" s="16" t="s">
        <v>809</v>
      </c>
      <c r="P584" s="16" t="s">
        <v>215</v>
      </c>
      <c r="Q584" s="16" t="s">
        <v>10</v>
      </c>
    </row>
    <row r="585" spans="1:17" s="17" customFormat="1" ht="27.75" customHeight="1" x14ac:dyDescent="0.25">
      <c r="A585" s="16">
        <v>578</v>
      </c>
      <c r="B585" s="16" t="s">
        <v>2056</v>
      </c>
      <c r="C585" s="38" t="s">
        <v>2226</v>
      </c>
      <c r="D585" s="16" t="s">
        <v>2402</v>
      </c>
      <c r="E585" s="31">
        <v>9800</v>
      </c>
      <c r="F585" s="16">
        <f t="shared" si="7"/>
        <v>98</v>
      </c>
      <c r="G585" s="16" t="s">
        <v>811</v>
      </c>
      <c r="H585" s="26">
        <v>72</v>
      </c>
      <c r="I585" s="16">
        <v>16</v>
      </c>
      <c r="J585" s="26">
        <v>70.900000000000006</v>
      </c>
      <c r="K585" s="16">
        <v>28</v>
      </c>
      <c r="L585" s="21">
        <f>F585*H585</f>
        <v>7056</v>
      </c>
      <c r="M585" s="21">
        <f>F585*J585</f>
        <v>6948.2000000000007</v>
      </c>
      <c r="N585" s="16" t="s">
        <v>813</v>
      </c>
      <c r="O585" s="16" t="s">
        <v>809</v>
      </c>
      <c r="P585" s="16" t="s">
        <v>215</v>
      </c>
      <c r="Q585" s="16" t="s">
        <v>10</v>
      </c>
    </row>
    <row r="586" spans="1:17" s="17" customFormat="1" ht="27.75" customHeight="1" x14ac:dyDescent="0.25">
      <c r="A586" s="16">
        <v>579</v>
      </c>
      <c r="B586" s="16" t="s">
        <v>2057</v>
      </c>
      <c r="C586" s="38" t="s">
        <v>2058</v>
      </c>
      <c r="D586" s="16" t="s">
        <v>2402</v>
      </c>
      <c r="E586" s="31">
        <v>24000</v>
      </c>
      <c r="F586" s="16">
        <f t="shared" si="7"/>
        <v>240</v>
      </c>
      <c r="G586" s="16" t="s">
        <v>811</v>
      </c>
      <c r="H586" s="26">
        <v>165</v>
      </c>
      <c r="I586" s="16">
        <v>16</v>
      </c>
      <c r="J586" s="26">
        <v>162.54</v>
      </c>
      <c r="K586" s="16">
        <v>28</v>
      </c>
      <c r="L586" s="21">
        <f>F586*H586</f>
        <v>39600</v>
      </c>
      <c r="M586" s="21">
        <f>F586*J586</f>
        <v>39009.599999999999</v>
      </c>
      <c r="N586" s="16" t="s">
        <v>812</v>
      </c>
      <c r="O586" s="16" t="s">
        <v>809</v>
      </c>
      <c r="P586" s="16" t="s">
        <v>215</v>
      </c>
      <c r="Q586" s="16" t="s">
        <v>10</v>
      </c>
    </row>
    <row r="587" spans="1:17" s="17" customFormat="1" ht="27.75" customHeight="1" x14ac:dyDescent="0.25">
      <c r="A587" s="16">
        <v>580</v>
      </c>
      <c r="B587" s="16" t="s">
        <v>2059</v>
      </c>
      <c r="C587" s="38" t="s">
        <v>2060</v>
      </c>
      <c r="D587" s="16" t="s">
        <v>2402</v>
      </c>
      <c r="E587" s="31">
        <v>1550</v>
      </c>
      <c r="F587" s="16">
        <f t="shared" si="7"/>
        <v>15.5</v>
      </c>
      <c r="G587" s="16" t="s">
        <v>811</v>
      </c>
      <c r="H587" s="26">
        <v>139.5</v>
      </c>
      <c r="I587" s="16">
        <v>16</v>
      </c>
      <c r="J587" s="26">
        <v>137.86000000000001</v>
      </c>
      <c r="K587" s="16">
        <v>28</v>
      </c>
      <c r="L587" s="21">
        <f>F587*H587</f>
        <v>2162.25</v>
      </c>
      <c r="M587" s="21">
        <f>F587*J587</f>
        <v>2136.8300000000004</v>
      </c>
      <c r="N587" s="16" t="s">
        <v>813</v>
      </c>
      <c r="O587" s="16" t="s">
        <v>809</v>
      </c>
      <c r="P587" s="16" t="s">
        <v>215</v>
      </c>
      <c r="Q587" s="16" t="s">
        <v>10</v>
      </c>
    </row>
    <row r="588" spans="1:17" s="17" customFormat="1" ht="27.75" customHeight="1" x14ac:dyDescent="0.25">
      <c r="A588" s="16">
        <v>581</v>
      </c>
      <c r="B588" s="16" t="s">
        <v>1483</v>
      </c>
      <c r="C588" s="38" t="s">
        <v>1484</v>
      </c>
      <c r="D588" s="16" t="s">
        <v>2402</v>
      </c>
      <c r="E588" s="31">
        <v>16534</v>
      </c>
      <c r="F588" s="16">
        <f>E588</f>
        <v>16534</v>
      </c>
      <c r="G588" s="16" t="s">
        <v>451</v>
      </c>
      <c r="H588" s="26">
        <v>1.2</v>
      </c>
      <c r="I588" s="16">
        <v>16</v>
      </c>
      <c r="J588" s="26">
        <v>1.2</v>
      </c>
      <c r="K588" s="16">
        <v>28</v>
      </c>
      <c r="L588" s="21">
        <f>F588*H588</f>
        <v>19840.8</v>
      </c>
      <c r="M588" s="21">
        <f>F588*J588</f>
        <v>19840.8</v>
      </c>
      <c r="N588" s="16" t="s">
        <v>545</v>
      </c>
      <c r="O588" s="16" t="s">
        <v>178</v>
      </c>
      <c r="P588" s="16" t="s">
        <v>179</v>
      </c>
      <c r="Q588" s="16" t="s">
        <v>10</v>
      </c>
    </row>
    <row r="589" spans="1:17" s="17" customFormat="1" ht="27.75" customHeight="1" x14ac:dyDescent="0.25">
      <c r="A589" s="16">
        <v>582</v>
      </c>
      <c r="B589" s="16" t="s">
        <v>1485</v>
      </c>
      <c r="C589" s="38" t="s">
        <v>1486</v>
      </c>
      <c r="D589" s="16" t="s">
        <v>2401</v>
      </c>
      <c r="E589" s="31">
        <v>62020</v>
      </c>
      <c r="F589" s="16">
        <f>E589/1000</f>
        <v>62.02</v>
      </c>
      <c r="G589" s="16" t="s">
        <v>243</v>
      </c>
      <c r="H589" s="26">
        <v>6.12</v>
      </c>
      <c r="I589" s="16">
        <v>24</v>
      </c>
      <c r="J589" s="26">
        <v>0</v>
      </c>
      <c r="K589" s="16">
        <v>0</v>
      </c>
      <c r="L589" s="21">
        <f>F589*H589</f>
        <v>379.56240000000003</v>
      </c>
      <c r="M589" s="21">
        <f>F589*J589</f>
        <v>0</v>
      </c>
      <c r="N589" s="16" t="s">
        <v>547</v>
      </c>
      <c r="O589" s="16" t="s">
        <v>175</v>
      </c>
      <c r="P589" s="16" t="s">
        <v>169</v>
      </c>
      <c r="Q589" s="16" t="s">
        <v>10</v>
      </c>
    </row>
    <row r="590" spans="1:17" s="17" customFormat="1" ht="27.75" customHeight="1" x14ac:dyDescent="0.25">
      <c r="A590" s="16">
        <v>583</v>
      </c>
      <c r="B590" s="16" t="s">
        <v>1489</v>
      </c>
      <c r="C590" s="38" t="s">
        <v>1490</v>
      </c>
      <c r="D590" s="16" t="s">
        <v>2109</v>
      </c>
      <c r="E590" s="31">
        <v>430</v>
      </c>
      <c r="F590" s="16">
        <f>E590/1</f>
        <v>430</v>
      </c>
      <c r="G590" s="16" t="s">
        <v>551</v>
      </c>
      <c r="H590" s="26">
        <v>5.8</v>
      </c>
      <c r="I590" s="16">
        <v>15</v>
      </c>
      <c r="J590" s="26">
        <v>0</v>
      </c>
      <c r="K590" s="16">
        <v>0</v>
      </c>
      <c r="L590" s="21">
        <f>F590*H590</f>
        <v>2494</v>
      </c>
      <c r="M590" s="21">
        <f>F590*J590</f>
        <v>0</v>
      </c>
      <c r="N590" s="16" t="s">
        <v>550</v>
      </c>
      <c r="O590" s="16" t="s">
        <v>174</v>
      </c>
      <c r="P590" s="16" t="s">
        <v>169</v>
      </c>
      <c r="Q590" s="16" t="s">
        <v>10</v>
      </c>
    </row>
    <row r="591" spans="1:17" s="17" customFormat="1" ht="27.75" customHeight="1" x14ac:dyDescent="0.25">
      <c r="A591" s="16">
        <v>584</v>
      </c>
      <c r="B591" s="16" t="s">
        <v>1487</v>
      </c>
      <c r="C591" s="38" t="s">
        <v>1488</v>
      </c>
      <c r="D591" s="16" t="s">
        <v>2402</v>
      </c>
      <c r="E591" s="31">
        <v>31920</v>
      </c>
      <c r="F591" s="16">
        <f>E591</f>
        <v>31920</v>
      </c>
      <c r="G591" s="16" t="s">
        <v>548</v>
      </c>
      <c r="H591" s="26">
        <v>2.57</v>
      </c>
      <c r="I591" s="16">
        <v>16</v>
      </c>
      <c r="J591" s="26">
        <v>2.4700000000000002</v>
      </c>
      <c r="K591" s="16">
        <v>28</v>
      </c>
      <c r="L591" s="21">
        <f>F591*H591</f>
        <v>82034.399999999994</v>
      </c>
      <c r="M591" s="21">
        <f>F591*J591</f>
        <v>78842.400000000009</v>
      </c>
      <c r="N591" s="16" t="s">
        <v>546</v>
      </c>
      <c r="O591" s="16" t="s">
        <v>194</v>
      </c>
      <c r="P591" s="16" t="s">
        <v>195</v>
      </c>
      <c r="Q591" s="16" t="s">
        <v>549</v>
      </c>
    </row>
    <row r="592" spans="1:17" s="17" customFormat="1" ht="27.75" customHeight="1" x14ac:dyDescent="0.25">
      <c r="A592" s="16">
        <v>585</v>
      </c>
      <c r="B592" s="16" t="s">
        <v>1608</v>
      </c>
      <c r="C592" s="38" t="s">
        <v>2369</v>
      </c>
      <c r="D592" s="16" t="s">
        <v>2388</v>
      </c>
      <c r="E592" s="31">
        <v>42400</v>
      </c>
      <c r="F592" s="16">
        <f>E592/1</f>
        <v>42400</v>
      </c>
      <c r="G592" s="16" t="s">
        <v>632</v>
      </c>
      <c r="H592" s="26">
        <v>0</v>
      </c>
      <c r="I592" s="16">
        <v>0</v>
      </c>
      <c r="J592" s="26">
        <v>0.78</v>
      </c>
      <c r="K592" s="16">
        <v>14</v>
      </c>
      <c r="L592" s="21">
        <f>F592*H592</f>
        <v>0</v>
      </c>
      <c r="M592" s="21">
        <f>F592*J592</f>
        <v>33072</v>
      </c>
      <c r="N592" s="16" t="s">
        <v>10</v>
      </c>
      <c r="O592" s="16" t="s">
        <v>305</v>
      </c>
      <c r="P592" s="16" t="s">
        <v>215</v>
      </c>
      <c r="Q592" s="16" t="s">
        <v>633</v>
      </c>
    </row>
    <row r="593" spans="1:17" s="17" customFormat="1" ht="27.75" customHeight="1" x14ac:dyDescent="0.25">
      <c r="A593" s="16">
        <v>586</v>
      </c>
      <c r="B593" s="16" t="s">
        <v>1609</v>
      </c>
      <c r="C593" s="38" t="s">
        <v>2370</v>
      </c>
      <c r="D593" s="16" t="s">
        <v>2388</v>
      </c>
      <c r="E593" s="31">
        <v>123220</v>
      </c>
      <c r="F593" s="16">
        <f>E593/1</f>
        <v>123220</v>
      </c>
      <c r="G593" s="16" t="s">
        <v>632</v>
      </c>
      <c r="H593" s="26">
        <v>0</v>
      </c>
      <c r="I593" s="16">
        <v>0</v>
      </c>
      <c r="J593" s="26">
        <v>0.69</v>
      </c>
      <c r="K593" s="16">
        <v>14</v>
      </c>
      <c r="L593" s="21">
        <f>F593*H593</f>
        <v>0</v>
      </c>
      <c r="M593" s="21">
        <f>F593*J593</f>
        <v>85021.799999999988</v>
      </c>
      <c r="N593" s="16" t="s">
        <v>10</v>
      </c>
      <c r="O593" s="16" t="s">
        <v>305</v>
      </c>
      <c r="P593" s="16" t="s">
        <v>404</v>
      </c>
      <c r="Q593" s="16" t="s">
        <v>635</v>
      </c>
    </row>
    <row r="594" spans="1:17" s="17" customFormat="1" ht="27.75" customHeight="1" x14ac:dyDescent="0.25">
      <c r="A594" s="16">
        <v>587</v>
      </c>
      <c r="B594" s="16" t="s">
        <v>1610</v>
      </c>
      <c r="C594" s="38" t="s">
        <v>1611</v>
      </c>
      <c r="D594" s="16" t="s">
        <v>2393</v>
      </c>
      <c r="E594" s="31">
        <v>15286</v>
      </c>
      <c r="F594" s="16">
        <f>E594/20</f>
        <v>764.3</v>
      </c>
      <c r="G594" s="16" t="s">
        <v>637</v>
      </c>
      <c r="H594" s="26">
        <v>116</v>
      </c>
      <c r="I594" s="16">
        <v>7</v>
      </c>
      <c r="J594" s="26">
        <v>112</v>
      </c>
      <c r="K594" s="16">
        <v>21</v>
      </c>
      <c r="L594" s="21">
        <f>F594*H594</f>
        <v>88658.799999999988</v>
      </c>
      <c r="M594" s="21">
        <f>F594*J594</f>
        <v>85601.599999999991</v>
      </c>
      <c r="N594" s="16" t="s">
        <v>636</v>
      </c>
      <c r="O594" s="16" t="s">
        <v>268</v>
      </c>
      <c r="P594" s="16" t="s">
        <v>215</v>
      </c>
      <c r="Q594" s="16" t="s">
        <v>638</v>
      </c>
    </row>
    <row r="595" spans="1:17" s="17" customFormat="1" ht="27.75" customHeight="1" x14ac:dyDescent="0.25">
      <c r="A595" s="16">
        <v>588</v>
      </c>
      <c r="B595" s="16" t="s">
        <v>1491</v>
      </c>
      <c r="C595" s="38" t="s">
        <v>1492</v>
      </c>
      <c r="D595" s="16" t="s">
        <v>2398</v>
      </c>
      <c r="E595" s="31">
        <v>1488</v>
      </c>
      <c r="F595" s="16">
        <f>E595/1</f>
        <v>1488</v>
      </c>
      <c r="G595" s="16" t="s">
        <v>552</v>
      </c>
      <c r="H595" s="26">
        <v>4.5</v>
      </c>
      <c r="I595" s="16">
        <v>5</v>
      </c>
      <c r="J595" s="26">
        <v>4.5</v>
      </c>
      <c r="K595" s="16">
        <v>35</v>
      </c>
      <c r="L595" s="21">
        <f>F595*H595</f>
        <v>6696</v>
      </c>
      <c r="M595" s="21">
        <f>F595*J595</f>
        <v>6696</v>
      </c>
      <c r="N595" s="16" t="s">
        <v>262</v>
      </c>
      <c r="O595" s="16" t="s">
        <v>300</v>
      </c>
      <c r="P595" s="16" t="s">
        <v>187</v>
      </c>
      <c r="Q595" s="16" t="s">
        <v>261</v>
      </c>
    </row>
    <row r="596" spans="1:17" s="17" customFormat="1" ht="27.75" customHeight="1" x14ac:dyDescent="0.25">
      <c r="A596" s="16">
        <v>589</v>
      </c>
      <c r="B596" s="16" t="s">
        <v>1495</v>
      </c>
      <c r="C596" s="38" t="s">
        <v>1496</v>
      </c>
      <c r="D596" s="16" t="s">
        <v>2393</v>
      </c>
      <c r="E596" s="31">
        <v>3485</v>
      </c>
      <c r="F596" s="16">
        <f>E596/25</f>
        <v>139.4</v>
      </c>
      <c r="G596" s="16" t="s">
        <v>469</v>
      </c>
      <c r="H596" s="26">
        <v>18.899999999999999</v>
      </c>
      <c r="I596" s="16">
        <v>7</v>
      </c>
      <c r="J596" s="26">
        <v>18.2</v>
      </c>
      <c r="K596" s="16">
        <v>21</v>
      </c>
      <c r="L596" s="21">
        <f>F596*H596</f>
        <v>2634.66</v>
      </c>
      <c r="M596" s="21">
        <f>F596*J596</f>
        <v>2537.08</v>
      </c>
      <c r="N596" s="16" t="s">
        <v>10</v>
      </c>
      <c r="O596" s="16" t="s">
        <v>268</v>
      </c>
      <c r="P596" s="16" t="s">
        <v>215</v>
      </c>
      <c r="Q596" s="16" t="s">
        <v>440</v>
      </c>
    </row>
    <row r="597" spans="1:17" s="17" customFormat="1" ht="27.75" customHeight="1" x14ac:dyDescent="0.25">
      <c r="A597" s="16">
        <v>590</v>
      </c>
      <c r="B597" s="16" t="s">
        <v>1819</v>
      </c>
      <c r="C597" s="38" t="s">
        <v>1820</v>
      </c>
      <c r="D597" s="16" t="s">
        <v>2388</v>
      </c>
      <c r="E597" s="31">
        <v>648</v>
      </c>
      <c r="F597" s="16">
        <f>E597/1</f>
        <v>648</v>
      </c>
      <c r="G597" s="16" t="s">
        <v>168</v>
      </c>
      <c r="H597" s="26">
        <v>15.41</v>
      </c>
      <c r="I597" s="16">
        <v>14</v>
      </c>
      <c r="J597" s="26">
        <v>0</v>
      </c>
      <c r="K597" s="16">
        <v>0</v>
      </c>
      <c r="L597" s="21">
        <f>F597*H597</f>
        <v>9985.68</v>
      </c>
      <c r="M597" s="21">
        <f>F597*J597</f>
        <v>0</v>
      </c>
      <c r="N597" s="16" t="s">
        <v>753</v>
      </c>
      <c r="O597" s="16" t="s">
        <v>754</v>
      </c>
      <c r="P597" s="16" t="s">
        <v>215</v>
      </c>
      <c r="Q597" s="16" t="s">
        <v>755</v>
      </c>
    </row>
    <row r="598" spans="1:17" s="17" customFormat="1" ht="27.75" customHeight="1" x14ac:dyDescent="0.25">
      <c r="A598" s="16">
        <v>591</v>
      </c>
      <c r="B598" s="16" t="s">
        <v>1821</v>
      </c>
      <c r="C598" s="38" t="s">
        <v>1822</v>
      </c>
      <c r="D598" s="16" t="s">
        <v>2388</v>
      </c>
      <c r="E598" s="31">
        <v>204</v>
      </c>
      <c r="F598" s="16">
        <f>E598/1</f>
        <v>204</v>
      </c>
      <c r="G598" s="16" t="s">
        <v>168</v>
      </c>
      <c r="H598" s="26">
        <v>7.92</v>
      </c>
      <c r="I598" s="16">
        <v>14</v>
      </c>
      <c r="J598" s="26">
        <v>0</v>
      </c>
      <c r="K598" s="16">
        <v>0</v>
      </c>
      <c r="L598" s="21">
        <f>F598*H598</f>
        <v>1615.68</v>
      </c>
      <c r="M598" s="21">
        <f>F598*J598</f>
        <v>0</v>
      </c>
      <c r="N598" s="16" t="s">
        <v>753</v>
      </c>
      <c r="O598" s="16" t="s">
        <v>754</v>
      </c>
      <c r="P598" s="16" t="s">
        <v>215</v>
      </c>
      <c r="Q598" s="16" t="s">
        <v>755</v>
      </c>
    </row>
    <row r="599" spans="1:17" s="17" customFormat="1" ht="27.75" customHeight="1" x14ac:dyDescent="0.25">
      <c r="A599" s="16">
        <v>592</v>
      </c>
      <c r="B599" s="16" t="s">
        <v>1497</v>
      </c>
      <c r="C599" s="38" t="s">
        <v>1498</v>
      </c>
      <c r="D599" s="16" t="s">
        <v>2394</v>
      </c>
      <c r="E599" s="31">
        <v>311800</v>
      </c>
      <c r="F599" s="16">
        <f>E599/1000</f>
        <v>311.8</v>
      </c>
      <c r="G599" s="16" t="s">
        <v>243</v>
      </c>
      <c r="H599" s="26">
        <v>24.4</v>
      </c>
      <c r="I599" s="16">
        <v>14</v>
      </c>
      <c r="J599" s="26">
        <v>0</v>
      </c>
      <c r="K599" s="16">
        <v>0</v>
      </c>
      <c r="L599" s="21">
        <f>F599*H599</f>
        <v>7607.92</v>
      </c>
      <c r="M599" s="21">
        <f>F599*J599</f>
        <v>0</v>
      </c>
      <c r="N599" s="16" t="s">
        <v>10</v>
      </c>
      <c r="O599" s="16" t="s">
        <v>192</v>
      </c>
      <c r="P599" s="16" t="s">
        <v>169</v>
      </c>
      <c r="Q599" s="16" t="s">
        <v>10</v>
      </c>
    </row>
    <row r="600" spans="1:17" s="17" customFormat="1" ht="27.75" customHeight="1" x14ac:dyDescent="0.25">
      <c r="A600" s="16">
        <v>593</v>
      </c>
      <c r="B600" s="16" t="s">
        <v>1493</v>
      </c>
      <c r="C600" s="38" t="s">
        <v>1494</v>
      </c>
      <c r="D600" s="16" t="s">
        <v>2393</v>
      </c>
      <c r="E600" s="31">
        <v>1504</v>
      </c>
      <c r="F600" s="16">
        <f>E600</f>
        <v>1504</v>
      </c>
      <c r="G600" s="16" t="s">
        <v>553</v>
      </c>
      <c r="H600" s="26">
        <v>14.9</v>
      </c>
      <c r="I600" s="16">
        <v>7</v>
      </c>
      <c r="J600" s="26">
        <v>13.85</v>
      </c>
      <c r="K600" s="16">
        <v>21</v>
      </c>
      <c r="L600" s="21">
        <f>F600*H600</f>
        <v>22409.600000000002</v>
      </c>
      <c r="M600" s="21">
        <f>F600*J600</f>
        <v>20830.399999999998</v>
      </c>
      <c r="N600" s="16" t="s">
        <v>10</v>
      </c>
      <c r="O600" s="16" t="s">
        <v>217</v>
      </c>
      <c r="P600" s="16" t="s">
        <v>554</v>
      </c>
      <c r="Q600" s="16" t="s">
        <v>555</v>
      </c>
    </row>
    <row r="601" spans="1:17" s="17" customFormat="1" ht="27.75" customHeight="1" x14ac:dyDescent="0.25">
      <c r="A601" s="16">
        <v>594</v>
      </c>
      <c r="B601" s="16" t="s">
        <v>1501</v>
      </c>
      <c r="C601" s="38" t="s">
        <v>1502</v>
      </c>
      <c r="D601" s="16" t="s">
        <v>2403</v>
      </c>
      <c r="E601" s="31">
        <v>12520</v>
      </c>
      <c r="F601" s="16">
        <f>E601</f>
        <v>12520</v>
      </c>
      <c r="G601" s="16" t="s">
        <v>381</v>
      </c>
      <c r="H601" s="26">
        <v>1.1499999999999999</v>
      </c>
      <c r="I601" s="16">
        <v>16</v>
      </c>
      <c r="J601" s="26">
        <v>1.1200000000000001</v>
      </c>
      <c r="K601" s="16">
        <v>21</v>
      </c>
      <c r="L601" s="21">
        <f>F601*H601</f>
        <v>14397.999999999998</v>
      </c>
      <c r="M601" s="21">
        <f>F601*J601</f>
        <v>14022.400000000001</v>
      </c>
      <c r="N601" s="16" t="s">
        <v>557</v>
      </c>
      <c r="O601" s="16" t="s">
        <v>240</v>
      </c>
      <c r="P601" s="16" t="s">
        <v>241</v>
      </c>
      <c r="Q601" s="16" t="s">
        <v>895</v>
      </c>
    </row>
    <row r="602" spans="1:17" s="17" customFormat="1" ht="27.75" customHeight="1" x14ac:dyDescent="0.25">
      <c r="A602" s="16">
        <v>595</v>
      </c>
      <c r="B602" s="16" t="s">
        <v>1499</v>
      </c>
      <c r="C602" s="38" t="s">
        <v>1500</v>
      </c>
      <c r="D602" s="16" t="s">
        <v>2393</v>
      </c>
      <c r="E602" s="31">
        <v>3790</v>
      </c>
      <c r="F602" s="16">
        <f>E602</f>
        <v>3790</v>
      </c>
      <c r="G602" s="16" t="s">
        <v>216</v>
      </c>
      <c r="H602" s="26">
        <v>1.6</v>
      </c>
      <c r="I602" s="16">
        <v>7</v>
      </c>
      <c r="J602" s="26">
        <v>1.5</v>
      </c>
      <c r="K602" s="16">
        <v>21</v>
      </c>
      <c r="L602" s="21">
        <f>F602*H602</f>
        <v>6064</v>
      </c>
      <c r="M602" s="21">
        <f>F602*J602</f>
        <v>5685</v>
      </c>
      <c r="N602" s="16" t="s">
        <v>10</v>
      </c>
      <c r="O602" s="16" t="s">
        <v>217</v>
      </c>
      <c r="P602" s="16" t="s">
        <v>218</v>
      </c>
      <c r="Q602" s="16" t="s">
        <v>556</v>
      </c>
    </row>
    <row r="603" spans="1:17" s="17" customFormat="1" ht="27.75" customHeight="1" x14ac:dyDescent="0.25">
      <c r="A603" s="16">
        <v>596</v>
      </c>
      <c r="B603" s="16" t="s">
        <v>1016</v>
      </c>
      <c r="C603" s="38" t="s">
        <v>2177</v>
      </c>
      <c r="D603" s="16" t="s">
        <v>2402</v>
      </c>
      <c r="E603" s="31">
        <v>4210</v>
      </c>
      <c r="F603" s="16">
        <f>E603</f>
        <v>4210</v>
      </c>
      <c r="G603" s="16" t="s">
        <v>46</v>
      </c>
      <c r="H603" s="26">
        <v>2.54</v>
      </c>
      <c r="I603" s="16">
        <v>16</v>
      </c>
      <c r="J603" s="26">
        <v>2.4500000000000002</v>
      </c>
      <c r="K603" s="16">
        <v>28</v>
      </c>
      <c r="L603" s="21">
        <f>F603*H603</f>
        <v>10693.4</v>
      </c>
      <c r="M603" s="21">
        <f>F603*J603</f>
        <v>10314.5</v>
      </c>
      <c r="N603" s="16" t="s">
        <v>133</v>
      </c>
      <c r="O603" s="16" t="s">
        <v>134</v>
      </c>
      <c r="P603" s="16" t="s">
        <v>37</v>
      </c>
      <c r="Q603" s="16" t="s">
        <v>10</v>
      </c>
    </row>
    <row r="604" spans="1:17" s="17" customFormat="1" ht="27.75" customHeight="1" x14ac:dyDescent="0.25">
      <c r="A604" s="16">
        <v>597</v>
      </c>
      <c r="B604" s="16" t="s">
        <v>1503</v>
      </c>
      <c r="C604" s="38" t="s">
        <v>2382</v>
      </c>
      <c r="D604" s="16" t="s">
        <v>2109</v>
      </c>
      <c r="E604" s="31">
        <v>394</v>
      </c>
      <c r="F604" s="16">
        <f>E604/1</f>
        <v>394</v>
      </c>
      <c r="G604" s="16" t="s">
        <v>165</v>
      </c>
      <c r="H604" s="26">
        <v>45</v>
      </c>
      <c r="I604" s="16">
        <v>15</v>
      </c>
      <c r="J604" s="26">
        <v>0</v>
      </c>
      <c r="K604" s="16">
        <v>0</v>
      </c>
      <c r="L604" s="21">
        <f>F604*H604</f>
        <v>17730</v>
      </c>
      <c r="M604" s="21">
        <f>F604*J604</f>
        <v>0</v>
      </c>
      <c r="N604" s="16" t="s">
        <v>558</v>
      </c>
      <c r="O604" s="16" t="s">
        <v>224</v>
      </c>
      <c r="P604" s="16" t="s">
        <v>169</v>
      </c>
      <c r="Q604" s="16" t="s">
        <v>559</v>
      </c>
    </row>
    <row r="605" spans="1:17" s="17" customFormat="1" ht="27.75" customHeight="1" x14ac:dyDescent="0.25">
      <c r="A605" s="16">
        <v>598</v>
      </c>
      <c r="B605" s="16" t="s">
        <v>1504</v>
      </c>
      <c r="C605" s="38" t="s">
        <v>1505</v>
      </c>
      <c r="D605" s="16" t="s">
        <v>2109</v>
      </c>
      <c r="E605" s="31">
        <v>1464</v>
      </c>
      <c r="F605" s="16">
        <f>E605/1</f>
        <v>1464</v>
      </c>
      <c r="G605" s="16" t="s">
        <v>165</v>
      </c>
      <c r="H605" s="26">
        <v>2.2000000000000002</v>
      </c>
      <c r="I605" s="16">
        <v>15</v>
      </c>
      <c r="J605" s="26">
        <v>0</v>
      </c>
      <c r="K605" s="16">
        <v>0</v>
      </c>
      <c r="L605" s="21">
        <f>F605*H605</f>
        <v>3220.8</v>
      </c>
      <c r="M605" s="21">
        <f>F605*J605</f>
        <v>0</v>
      </c>
      <c r="N605" s="16" t="s">
        <v>560</v>
      </c>
      <c r="O605" s="16" t="s">
        <v>357</v>
      </c>
      <c r="P605" s="16" t="s">
        <v>169</v>
      </c>
      <c r="Q605" s="16" t="s">
        <v>10</v>
      </c>
    </row>
    <row r="606" spans="1:17" s="17" customFormat="1" ht="27.75" customHeight="1" x14ac:dyDescent="0.25">
      <c r="A606" s="16">
        <v>599</v>
      </c>
      <c r="B606" s="16" t="s">
        <v>1889</v>
      </c>
      <c r="C606" s="38" t="s">
        <v>1890</v>
      </c>
      <c r="D606" s="16" t="s">
        <v>2393</v>
      </c>
      <c r="E606" s="31">
        <v>1382</v>
      </c>
      <c r="F606" s="16">
        <f>E606/12</f>
        <v>115.16666666666667</v>
      </c>
      <c r="G606" s="16" t="s">
        <v>738</v>
      </c>
      <c r="H606" s="26">
        <v>11</v>
      </c>
      <c r="I606" s="16">
        <v>7</v>
      </c>
      <c r="J606" s="26">
        <v>9</v>
      </c>
      <c r="K606" s="16">
        <v>21</v>
      </c>
      <c r="L606" s="21">
        <f>F606*H606</f>
        <v>1266.8333333333335</v>
      </c>
      <c r="M606" s="21">
        <f>F606*J606</f>
        <v>1036.5</v>
      </c>
      <c r="N606" s="16" t="s">
        <v>10</v>
      </c>
      <c r="O606" s="16" t="s">
        <v>819</v>
      </c>
      <c r="P606" s="16" t="s">
        <v>215</v>
      </c>
      <c r="Q606" s="16" t="s">
        <v>823</v>
      </c>
    </row>
    <row r="607" spans="1:17" s="17" customFormat="1" ht="27.75" customHeight="1" x14ac:dyDescent="0.25">
      <c r="A607" s="16">
        <v>600</v>
      </c>
      <c r="B607" s="16" t="s">
        <v>1909</v>
      </c>
      <c r="C607" s="38" t="s">
        <v>1910</v>
      </c>
      <c r="D607" s="16" t="s">
        <v>2406</v>
      </c>
      <c r="E607" s="31">
        <v>2006</v>
      </c>
      <c r="F607" s="16">
        <f>E607/24</f>
        <v>83.583333333333329</v>
      </c>
      <c r="G607" s="16" t="s">
        <v>904</v>
      </c>
      <c r="H607" s="26">
        <v>76.94</v>
      </c>
      <c r="I607" s="16">
        <v>15</v>
      </c>
      <c r="J607" s="26">
        <v>0</v>
      </c>
      <c r="K607" s="16">
        <v>0</v>
      </c>
      <c r="L607" s="21">
        <f>F607*H607</f>
        <v>6430.9016666666657</v>
      </c>
      <c r="M607" s="21">
        <f>F607*J607</f>
        <v>0</v>
      </c>
      <c r="N607" s="16" t="s">
        <v>821</v>
      </c>
      <c r="O607" s="16" t="s">
        <v>822</v>
      </c>
      <c r="P607" s="16" t="s">
        <v>215</v>
      </c>
      <c r="Q607" s="16" t="s">
        <v>941</v>
      </c>
    </row>
    <row r="608" spans="1:17" s="17" customFormat="1" ht="27.75" customHeight="1" x14ac:dyDescent="0.25">
      <c r="A608" s="16">
        <v>601</v>
      </c>
      <c r="B608" s="16" t="s">
        <v>1930</v>
      </c>
      <c r="C608" s="38" t="s">
        <v>2068</v>
      </c>
      <c r="D608" s="16" t="s">
        <v>2393</v>
      </c>
      <c r="E608" s="31">
        <v>2354</v>
      </c>
      <c r="F608" s="16">
        <f>E608/12</f>
        <v>196.16666666666666</v>
      </c>
      <c r="G608" s="16" t="s">
        <v>738</v>
      </c>
      <c r="H608" s="26">
        <v>14</v>
      </c>
      <c r="I608" s="16">
        <v>7</v>
      </c>
      <c r="J608" s="26">
        <v>12</v>
      </c>
      <c r="K608" s="16">
        <v>21</v>
      </c>
      <c r="L608" s="21">
        <f>F608*H608</f>
        <v>2746.333333333333</v>
      </c>
      <c r="M608" s="21">
        <f>F608*J608</f>
        <v>2354</v>
      </c>
      <c r="N608" s="16" t="s">
        <v>10</v>
      </c>
      <c r="O608" s="16" t="s">
        <v>819</v>
      </c>
      <c r="P608" s="16" t="s">
        <v>215</v>
      </c>
      <c r="Q608" s="16" t="s">
        <v>831</v>
      </c>
    </row>
    <row r="609" spans="1:17" s="17" customFormat="1" ht="27.75" customHeight="1" x14ac:dyDescent="0.25">
      <c r="A609" s="16">
        <v>602</v>
      </c>
      <c r="B609" s="16" t="s">
        <v>1891</v>
      </c>
      <c r="C609" s="38" t="s">
        <v>1892</v>
      </c>
      <c r="D609" s="16" t="s">
        <v>2406</v>
      </c>
      <c r="E609" s="31">
        <v>864</v>
      </c>
      <c r="F609" s="16">
        <f>E609/36</f>
        <v>24</v>
      </c>
      <c r="G609" s="16" t="s">
        <v>932</v>
      </c>
      <c r="H609" s="26">
        <v>104.83</v>
      </c>
      <c r="I609" s="16">
        <v>15</v>
      </c>
      <c r="J609" s="26">
        <v>0</v>
      </c>
      <c r="K609" s="16">
        <v>0</v>
      </c>
      <c r="L609" s="21">
        <f>F609*H609</f>
        <v>2515.92</v>
      </c>
      <c r="M609" s="21">
        <f>F609*J609</f>
        <v>0</v>
      </c>
      <c r="N609" s="16" t="s">
        <v>821</v>
      </c>
      <c r="O609" s="16" t="s">
        <v>822</v>
      </c>
      <c r="P609" s="16" t="s">
        <v>215</v>
      </c>
      <c r="Q609" s="16" t="s">
        <v>933</v>
      </c>
    </row>
    <row r="610" spans="1:17" s="17" customFormat="1" ht="27.75" customHeight="1" x14ac:dyDescent="0.25">
      <c r="A610" s="16">
        <v>603</v>
      </c>
      <c r="B610" s="16" t="s">
        <v>1924</v>
      </c>
      <c r="C610" s="38" t="s">
        <v>1925</v>
      </c>
      <c r="D610" s="16" t="s">
        <v>2393</v>
      </c>
      <c r="E610" s="31">
        <v>2934</v>
      </c>
      <c r="F610" s="16">
        <f>E610/12</f>
        <v>244.5</v>
      </c>
      <c r="G610" s="16" t="s">
        <v>738</v>
      </c>
      <c r="H610" s="26">
        <v>14</v>
      </c>
      <c r="I610" s="16">
        <v>7</v>
      </c>
      <c r="J610" s="26">
        <v>12</v>
      </c>
      <c r="K610" s="16">
        <v>21</v>
      </c>
      <c r="L610" s="21">
        <f>F610*H610</f>
        <v>3423</v>
      </c>
      <c r="M610" s="21">
        <f>F610*J610</f>
        <v>2934</v>
      </c>
      <c r="N610" s="16" t="s">
        <v>10</v>
      </c>
      <c r="O610" s="16" t="s">
        <v>819</v>
      </c>
      <c r="P610" s="16" t="s">
        <v>215</v>
      </c>
      <c r="Q610" s="16" t="s">
        <v>827</v>
      </c>
    </row>
    <row r="611" spans="1:17" s="17" customFormat="1" ht="27.75" customHeight="1" x14ac:dyDescent="0.25">
      <c r="A611" s="16">
        <v>604</v>
      </c>
      <c r="B611" s="16" t="s">
        <v>1935</v>
      </c>
      <c r="C611" s="38" t="s">
        <v>2071</v>
      </c>
      <c r="D611" s="16" t="s">
        <v>2393</v>
      </c>
      <c r="E611" s="31">
        <v>864</v>
      </c>
      <c r="F611" s="16">
        <f>E611/12</f>
        <v>72</v>
      </c>
      <c r="G611" s="16" t="s">
        <v>738</v>
      </c>
      <c r="H611" s="26">
        <v>12</v>
      </c>
      <c r="I611" s="16">
        <v>7</v>
      </c>
      <c r="J611" s="26">
        <v>10</v>
      </c>
      <c r="K611" s="16">
        <v>21</v>
      </c>
      <c r="L611" s="21">
        <f>F611*H611</f>
        <v>864</v>
      </c>
      <c r="M611" s="21">
        <f>F611*J611</f>
        <v>720</v>
      </c>
      <c r="N611" s="16" t="s">
        <v>10</v>
      </c>
      <c r="O611" s="16" t="s">
        <v>819</v>
      </c>
      <c r="P611" s="16" t="s">
        <v>215</v>
      </c>
      <c r="Q611" s="16" t="s">
        <v>834</v>
      </c>
    </row>
    <row r="612" spans="1:17" s="17" customFormat="1" ht="27.75" customHeight="1" x14ac:dyDescent="0.25">
      <c r="A612" s="16">
        <v>605</v>
      </c>
      <c r="B612" s="16" t="s">
        <v>1897</v>
      </c>
      <c r="C612" s="38" t="s">
        <v>1898</v>
      </c>
      <c r="D612" s="16" t="s">
        <v>2406</v>
      </c>
      <c r="E612" s="31">
        <v>792</v>
      </c>
      <c r="F612" s="16">
        <f>E612/24</f>
        <v>33</v>
      </c>
      <c r="G612" s="16" t="s">
        <v>904</v>
      </c>
      <c r="H612" s="26">
        <v>84.34</v>
      </c>
      <c r="I612" s="16">
        <v>15</v>
      </c>
      <c r="J612" s="26">
        <v>0</v>
      </c>
      <c r="K612" s="16">
        <v>0</v>
      </c>
      <c r="L612" s="21">
        <f>F612*H612</f>
        <v>2783.2200000000003</v>
      </c>
      <c r="M612" s="21">
        <f>F612*J612</f>
        <v>0</v>
      </c>
      <c r="N612" s="16" t="s">
        <v>821</v>
      </c>
      <c r="O612" s="16" t="s">
        <v>822</v>
      </c>
      <c r="P612" s="16" t="s">
        <v>215</v>
      </c>
      <c r="Q612" s="16" t="s">
        <v>935</v>
      </c>
    </row>
    <row r="613" spans="1:17" s="17" customFormat="1" ht="27.75" customHeight="1" x14ac:dyDescent="0.25">
      <c r="A613" s="16">
        <v>606</v>
      </c>
      <c r="B613" s="16" t="s">
        <v>1919</v>
      </c>
      <c r="C613" s="38" t="s">
        <v>1920</v>
      </c>
      <c r="D613" s="16" t="s">
        <v>2393</v>
      </c>
      <c r="E613" s="31">
        <v>1296</v>
      </c>
      <c r="F613" s="16">
        <f>E613/12</f>
        <v>108</v>
      </c>
      <c r="G613" s="16" t="s">
        <v>738</v>
      </c>
      <c r="H613" s="26">
        <v>12</v>
      </c>
      <c r="I613" s="16">
        <v>7</v>
      </c>
      <c r="J613" s="26">
        <v>10</v>
      </c>
      <c r="K613" s="16">
        <v>21</v>
      </c>
      <c r="L613" s="21">
        <f>F613*H613</f>
        <v>1296</v>
      </c>
      <c r="M613" s="21">
        <f>F613*J613</f>
        <v>1080</v>
      </c>
      <c r="N613" s="16" t="s">
        <v>10</v>
      </c>
      <c r="O613" s="16" t="s">
        <v>819</v>
      </c>
      <c r="P613" s="16" t="s">
        <v>215</v>
      </c>
      <c r="Q613" s="16" t="s">
        <v>826</v>
      </c>
    </row>
    <row r="614" spans="1:17" s="17" customFormat="1" ht="27.75" customHeight="1" x14ac:dyDescent="0.25">
      <c r="A614" s="16">
        <v>607</v>
      </c>
      <c r="B614" s="16" t="s">
        <v>1911</v>
      </c>
      <c r="C614" s="38" t="s">
        <v>1912</v>
      </c>
      <c r="D614" s="16" t="s">
        <v>2406</v>
      </c>
      <c r="E614" s="31">
        <v>432</v>
      </c>
      <c r="F614" s="16">
        <f>E614/24</f>
        <v>18</v>
      </c>
      <c r="G614" s="16" t="s">
        <v>904</v>
      </c>
      <c r="H614" s="26">
        <v>75.260000000000005</v>
      </c>
      <c r="I614" s="16">
        <v>15</v>
      </c>
      <c r="J614" s="26">
        <v>0</v>
      </c>
      <c r="K614" s="16">
        <v>0</v>
      </c>
      <c r="L614" s="21">
        <f>F614*H614</f>
        <v>1354.68</v>
      </c>
      <c r="M614" s="21">
        <f>F614*J614</f>
        <v>0</v>
      </c>
      <c r="N614" s="16" t="s">
        <v>821</v>
      </c>
      <c r="O614" s="16" t="s">
        <v>822</v>
      </c>
      <c r="P614" s="16" t="s">
        <v>215</v>
      </c>
      <c r="Q614" s="16" t="s">
        <v>942</v>
      </c>
    </row>
    <row r="615" spans="1:17" s="17" customFormat="1" ht="27.75" customHeight="1" x14ac:dyDescent="0.25">
      <c r="A615" s="16">
        <v>608</v>
      </c>
      <c r="B615" s="16" t="s">
        <v>1955</v>
      </c>
      <c r="C615" s="16" t="s">
        <v>2091</v>
      </c>
      <c r="D615" s="16" t="s">
        <v>2393</v>
      </c>
      <c r="E615" s="31">
        <v>772</v>
      </c>
      <c r="F615" s="16">
        <f>E615/12</f>
        <v>64.333333333333329</v>
      </c>
      <c r="G615" s="16" t="s">
        <v>738</v>
      </c>
      <c r="H615" s="26">
        <v>36.700000000000003</v>
      </c>
      <c r="I615" s="16">
        <v>7</v>
      </c>
      <c r="J615" s="26">
        <v>35.4</v>
      </c>
      <c r="K615" s="16">
        <v>21</v>
      </c>
      <c r="L615" s="21">
        <f>F615*H615</f>
        <v>2361.0333333333333</v>
      </c>
      <c r="M615" s="21">
        <f>F615*J615</f>
        <v>2277.3999999999996</v>
      </c>
      <c r="N615" s="16" t="s">
        <v>10</v>
      </c>
      <c r="O615" s="16" t="s">
        <v>819</v>
      </c>
      <c r="P615" s="16" t="s">
        <v>215</v>
      </c>
      <c r="Q615" s="16" t="s">
        <v>842</v>
      </c>
    </row>
    <row r="616" spans="1:17" s="17" customFormat="1" ht="27.75" customHeight="1" x14ac:dyDescent="0.25">
      <c r="A616" s="16">
        <v>609</v>
      </c>
      <c r="B616" s="16" t="s">
        <v>1913</v>
      </c>
      <c r="C616" s="16" t="s">
        <v>1914</v>
      </c>
      <c r="D616" s="16" t="s">
        <v>2393</v>
      </c>
      <c r="E616" s="31">
        <v>648</v>
      </c>
      <c r="F616" s="16">
        <f>E616/12</f>
        <v>54</v>
      </c>
      <c r="G616" s="16" t="s">
        <v>738</v>
      </c>
      <c r="H616" s="26">
        <v>11</v>
      </c>
      <c r="I616" s="16">
        <v>7</v>
      </c>
      <c r="J616" s="26">
        <v>9</v>
      </c>
      <c r="K616" s="16">
        <v>21</v>
      </c>
      <c r="L616" s="21">
        <f>F616*H616</f>
        <v>594</v>
      </c>
      <c r="M616" s="21">
        <f>F616*J616</f>
        <v>486</v>
      </c>
      <c r="N616" s="16" t="s">
        <v>10</v>
      </c>
      <c r="O616" s="16" t="s">
        <v>819</v>
      </c>
      <c r="P616" s="16" t="s">
        <v>215</v>
      </c>
      <c r="Q616" s="16" t="s">
        <v>825</v>
      </c>
    </row>
    <row r="617" spans="1:17" s="17" customFormat="1" ht="27.75" customHeight="1" x14ac:dyDescent="0.25">
      <c r="A617" s="16">
        <v>610</v>
      </c>
      <c r="B617" s="16" t="s">
        <v>1936</v>
      </c>
      <c r="C617" s="16" t="s">
        <v>2072</v>
      </c>
      <c r="D617" s="16" t="s">
        <v>2406</v>
      </c>
      <c r="E617" s="31">
        <v>1572</v>
      </c>
      <c r="F617" s="16">
        <f>E617/24</f>
        <v>65.5</v>
      </c>
      <c r="G617" s="16" t="s">
        <v>904</v>
      </c>
      <c r="H617" s="26">
        <v>43.68</v>
      </c>
      <c r="I617" s="16">
        <v>15</v>
      </c>
      <c r="J617" s="26">
        <v>0</v>
      </c>
      <c r="K617" s="16">
        <v>0</v>
      </c>
      <c r="L617" s="21">
        <f>F617*H617</f>
        <v>2861.04</v>
      </c>
      <c r="M617" s="21">
        <f>F617*J617</f>
        <v>0</v>
      </c>
      <c r="N617" s="16" t="s">
        <v>821</v>
      </c>
      <c r="O617" s="16" t="s">
        <v>822</v>
      </c>
      <c r="P617" s="16" t="s">
        <v>215</v>
      </c>
      <c r="Q617" s="16" t="s">
        <v>950</v>
      </c>
    </row>
    <row r="618" spans="1:17" s="17" customFormat="1" ht="27.75" customHeight="1" x14ac:dyDescent="0.25">
      <c r="A618" s="16">
        <v>611</v>
      </c>
      <c r="B618" s="16" t="s">
        <v>1961</v>
      </c>
      <c r="C618" s="16" t="s">
        <v>2097</v>
      </c>
      <c r="D618" s="16" t="s">
        <v>2406</v>
      </c>
      <c r="E618" s="31">
        <v>822</v>
      </c>
      <c r="F618" s="16">
        <f>E618/24</f>
        <v>34.25</v>
      </c>
      <c r="G618" s="16" t="s">
        <v>904</v>
      </c>
      <c r="H618" s="26">
        <v>52.08</v>
      </c>
      <c r="I618" s="16">
        <v>15</v>
      </c>
      <c r="J618" s="26">
        <v>0</v>
      </c>
      <c r="K618" s="16">
        <v>0</v>
      </c>
      <c r="L618" s="21">
        <f>F618*H618</f>
        <v>1783.74</v>
      </c>
      <c r="M618" s="21">
        <f>F618*J618</f>
        <v>0</v>
      </c>
      <c r="N618" s="16" t="s">
        <v>821</v>
      </c>
      <c r="O618" s="16" t="s">
        <v>822</v>
      </c>
      <c r="P618" s="16" t="s">
        <v>215</v>
      </c>
      <c r="Q618" s="16" t="s">
        <v>964</v>
      </c>
    </row>
    <row r="619" spans="1:17" s="17" customFormat="1" ht="27.75" customHeight="1" x14ac:dyDescent="0.25">
      <c r="A619" s="16">
        <v>612</v>
      </c>
      <c r="B619" s="16" t="s">
        <v>1886</v>
      </c>
      <c r="C619" s="16" t="s">
        <v>1887</v>
      </c>
      <c r="D619" s="16" t="s">
        <v>2393</v>
      </c>
      <c r="E619" s="31">
        <v>3300</v>
      </c>
      <c r="F619" s="16">
        <f>E619/50</f>
        <v>66</v>
      </c>
      <c r="G619" s="16" t="s">
        <v>210</v>
      </c>
      <c r="H619" s="26">
        <v>36.450000000000003</v>
      </c>
      <c r="I619" s="16">
        <v>7</v>
      </c>
      <c r="J619" s="26">
        <v>33.950000000000003</v>
      </c>
      <c r="K619" s="16">
        <v>21</v>
      </c>
      <c r="L619" s="21">
        <f>F619*H619</f>
        <v>2405.7000000000003</v>
      </c>
      <c r="M619" s="21">
        <f>F619*J619</f>
        <v>2240.7000000000003</v>
      </c>
      <c r="N619" s="16" t="s">
        <v>648</v>
      </c>
      <c r="O619" s="16" t="s">
        <v>649</v>
      </c>
      <c r="P619" s="16" t="s">
        <v>163</v>
      </c>
      <c r="Q619" s="16" t="s">
        <v>907</v>
      </c>
    </row>
    <row r="620" spans="1:17" s="17" customFormat="1" ht="27.75" customHeight="1" x14ac:dyDescent="0.25">
      <c r="A620" s="16">
        <v>613</v>
      </c>
      <c r="B620" s="16" t="s">
        <v>1506</v>
      </c>
      <c r="C620" s="16" t="s">
        <v>1507</v>
      </c>
      <c r="D620" s="16" t="s">
        <v>2402</v>
      </c>
      <c r="E620" s="31">
        <v>6800</v>
      </c>
      <c r="F620" s="16">
        <f>E620/100</f>
        <v>68</v>
      </c>
      <c r="G620" s="16" t="s">
        <v>204</v>
      </c>
      <c r="H620" s="26">
        <v>14.53</v>
      </c>
      <c r="I620" s="16">
        <v>16</v>
      </c>
      <c r="J620" s="26">
        <v>13.99</v>
      </c>
      <c r="K620" s="16">
        <v>28</v>
      </c>
      <c r="L620" s="21">
        <f>F620*H620</f>
        <v>988.04</v>
      </c>
      <c r="M620" s="21">
        <f>F620*J620</f>
        <v>951.32</v>
      </c>
      <c r="N620" s="16" t="s">
        <v>561</v>
      </c>
      <c r="O620" s="16" t="s">
        <v>265</v>
      </c>
      <c r="P620" s="16" t="s">
        <v>205</v>
      </c>
      <c r="Q620" s="16" t="s">
        <v>10</v>
      </c>
    </row>
    <row r="621" spans="1:17" s="17" customFormat="1" ht="27.75" customHeight="1" x14ac:dyDescent="0.25">
      <c r="A621" s="16">
        <v>614</v>
      </c>
      <c r="B621" s="16" t="s">
        <v>1974</v>
      </c>
      <c r="C621" s="16" t="s">
        <v>1975</v>
      </c>
      <c r="D621" s="16" t="s">
        <v>2406</v>
      </c>
      <c r="E621" s="31">
        <v>428</v>
      </c>
      <c r="F621" s="16">
        <f>E621/3</f>
        <v>142.66666666666666</v>
      </c>
      <c r="G621" s="16" t="s">
        <v>970</v>
      </c>
      <c r="H621" s="26">
        <v>100.42</v>
      </c>
      <c r="I621" s="16">
        <v>15</v>
      </c>
      <c r="J621" s="26">
        <v>0</v>
      </c>
      <c r="K621" s="16">
        <v>25</v>
      </c>
      <c r="L621" s="21">
        <f>F621*H621</f>
        <v>14326.586666666666</v>
      </c>
      <c r="M621" s="21">
        <f>F621*J621</f>
        <v>0</v>
      </c>
      <c r="N621" s="16" t="s">
        <v>821</v>
      </c>
      <c r="O621" s="16" t="s">
        <v>822</v>
      </c>
      <c r="P621" s="16" t="s">
        <v>215</v>
      </c>
      <c r="Q621" s="16" t="s">
        <v>971</v>
      </c>
    </row>
    <row r="622" spans="1:17" s="17" customFormat="1" ht="27.75" customHeight="1" x14ac:dyDescent="0.25">
      <c r="A622" s="16">
        <v>615</v>
      </c>
      <c r="B622" s="16" t="s">
        <v>1967</v>
      </c>
      <c r="C622" s="16" t="s">
        <v>1968</v>
      </c>
      <c r="D622" s="16" t="s">
        <v>2406</v>
      </c>
      <c r="E622" s="31">
        <v>178</v>
      </c>
      <c r="F622" s="16">
        <f>E622/6</f>
        <v>29.666666666666668</v>
      </c>
      <c r="G622" s="16" t="s">
        <v>930</v>
      </c>
      <c r="H622" s="26">
        <v>218.23</v>
      </c>
      <c r="I622" s="16">
        <v>15</v>
      </c>
      <c r="J622" s="26">
        <v>0</v>
      </c>
      <c r="K622" s="16">
        <v>0</v>
      </c>
      <c r="L622" s="21">
        <f>F622*H622</f>
        <v>6474.1566666666668</v>
      </c>
      <c r="M622" s="21">
        <f>F622*J622</f>
        <v>0</v>
      </c>
      <c r="N622" s="16" t="s">
        <v>821</v>
      </c>
      <c r="O622" s="16" t="s">
        <v>822</v>
      </c>
      <c r="P622" s="16" t="s">
        <v>215</v>
      </c>
      <c r="Q622" s="16" t="s">
        <v>966</v>
      </c>
    </row>
    <row r="623" spans="1:17" s="17" customFormat="1" ht="27.75" customHeight="1" x14ac:dyDescent="0.25">
      <c r="A623" s="16">
        <v>616</v>
      </c>
      <c r="B623" s="16" t="s">
        <v>1969</v>
      </c>
      <c r="C623" s="16" t="s">
        <v>2134</v>
      </c>
      <c r="D623" s="16" t="s">
        <v>2406</v>
      </c>
      <c r="E623" s="31">
        <v>102</v>
      </c>
      <c r="F623" s="16">
        <f>E623/6</f>
        <v>17</v>
      </c>
      <c r="G623" s="16" t="s">
        <v>930</v>
      </c>
      <c r="H623" s="26">
        <v>218.23</v>
      </c>
      <c r="I623" s="16">
        <v>15</v>
      </c>
      <c r="J623" s="26">
        <v>0</v>
      </c>
      <c r="K623" s="16">
        <v>0</v>
      </c>
      <c r="L623" s="21">
        <f>F623*H623</f>
        <v>3709.91</v>
      </c>
      <c r="M623" s="21">
        <f>F623*J623</f>
        <v>0</v>
      </c>
      <c r="N623" s="16" t="s">
        <v>821</v>
      </c>
      <c r="O623" s="16" t="s">
        <v>822</v>
      </c>
      <c r="P623" s="16" t="s">
        <v>215</v>
      </c>
      <c r="Q623" s="16" t="s">
        <v>967</v>
      </c>
    </row>
    <row r="624" spans="1:17" s="17" customFormat="1" ht="27.75" customHeight="1" x14ac:dyDescent="0.25">
      <c r="A624" s="16">
        <v>617</v>
      </c>
      <c r="B624" s="16" t="s">
        <v>1950</v>
      </c>
      <c r="C624" s="16" t="s">
        <v>2086</v>
      </c>
      <c r="D624" s="16" t="s">
        <v>2406</v>
      </c>
      <c r="E624" s="31">
        <v>2142</v>
      </c>
      <c r="F624" s="16">
        <f>E624/36</f>
        <v>59.5</v>
      </c>
      <c r="G624" s="16" t="s">
        <v>932</v>
      </c>
      <c r="H624" s="26">
        <v>52.92</v>
      </c>
      <c r="I624" s="16">
        <v>15</v>
      </c>
      <c r="J624" s="26">
        <v>0</v>
      </c>
      <c r="K624" s="16">
        <v>0</v>
      </c>
      <c r="L624" s="21">
        <f>F624*H624</f>
        <v>3148.7400000000002</v>
      </c>
      <c r="M624" s="21">
        <f>F624*J624</f>
        <v>0</v>
      </c>
      <c r="N624" s="16" t="s">
        <v>821</v>
      </c>
      <c r="O624" s="16" t="s">
        <v>822</v>
      </c>
      <c r="P624" s="16" t="s">
        <v>215</v>
      </c>
      <c r="Q624" s="16" t="s">
        <v>959</v>
      </c>
    </row>
    <row r="625" spans="1:17" s="17" customFormat="1" ht="27.75" customHeight="1" x14ac:dyDescent="0.25">
      <c r="A625" s="16">
        <v>618</v>
      </c>
      <c r="B625" s="16" t="s">
        <v>1937</v>
      </c>
      <c r="C625" s="16" t="s">
        <v>2073</v>
      </c>
      <c r="D625" s="16" t="s">
        <v>2406</v>
      </c>
      <c r="E625" s="31">
        <v>1128</v>
      </c>
      <c r="F625" s="16">
        <f>E625/36</f>
        <v>31.333333333333332</v>
      </c>
      <c r="G625" s="16" t="s">
        <v>932</v>
      </c>
      <c r="H625" s="26">
        <v>96.77</v>
      </c>
      <c r="I625" s="16">
        <v>15</v>
      </c>
      <c r="J625" s="26">
        <v>0</v>
      </c>
      <c r="K625" s="16">
        <v>0</v>
      </c>
      <c r="L625" s="21">
        <f>F625*H625</f>
        <v>3032.1266666666666</v>
      </c>
      <c r="M625" s="21">
        <f>F625*J625</f>
        <v>0</v>
      </c>
      <c r="N625" s="16" t="s">
        <v>821</v>
      </c>
      <c r="O625" s="16" t="s">
        <v>822</v>
      </c>
      <c r="P625" s="16" t="s">
        <v>215</v>
      </c>
      <c r="Q625" s="16" t="s">
        <v>951</v>
      </c>
    </row>
    <row r="626" spans="1:17" s="17" customFormat="1" ht="27.75" customHeight="1" x14ac:dyDescent="0.25">
      <c r="A626" s="16">
        <v>619</v>
      </c>
      <c r="B626" s="16" t="s">
        <v>1931</v>
      </c>
      <c r="C626" s="16" t="s">
        <v>2069</v>
      </c>
      <c r="D626" s="16" t="s">
        <v>2393</v>
      </c>
      <c r="E626" s="31">
        <v>1768</v>
      </c>
      <c r="F626" s="16">
        <f>E626/12</f>
        <v>147.33333333333334</v>
      </c>
      <c r="G626" s="16" t="s">
        <v>738</v>
      </c>
      <c r="H626" s="26">
        <v>14</v>
      </c>
      <c r="I626" s="16">
        <v>7</v>
      </c>
      <c r="J626" s="26">
        <v>12</v>
      </c>
      <c r="K626" s="16">
        <v>21</v>
      </c>
      <c r="L626" s="21">
        <f>F626*H626</f>
        <v>2062.666666666667</v>
      </c>
      <c r="M626" s="21">
        <f>F626*J626</f>
        <v>1768</v>
      </c>
      <c r="N626" s="16" t="s">
        <v>10</v>
      </c>
      <c r="O626" s="16" t="s">
        <v>819</v>
      </c>
      <c r="P626" s="16" t="s">
        <v>215</v>
      </c>
      <c r="Q626" s="16" t="s">
        <v>832</v>
      </c>
    </row>
    <row r="627" spans="1:17" s="17" customFormat="1" ht="27.75" customHeight="1" x14ac:dyDescent="0.25">
      <c r="A627" s="16">
        <v>620</v>
      </c>
      <c r="B627" s="16" t="s">
        <v>1965</v>
      </c>
      <c r="C627" s="16" t="s">
        <v>2101</v>
      </c>
      <c r="D627" s="16" t="s">
        <v>2406</v>
      </c>
      <c r="E627" s="31">
        <v>1128</v>
      </c>
      <c r="F627" s="16">
        <f>E627/24</f>
        <v>47</v>
      </c>
      <c r="G627" s="16" t="s">
        <v>904</v>
      </c>
      <c r="H627" s="26">
        <v>63.5</v>
      </c>
      <c r="I627" s="16">
        <v>15</v>
      </c>
      <c r="J627" s="26">
        <v>0</v>
      </c>
      <c r="K627" s="16">
        <v>0</v>
      </c>
      <c r="L627" s="21">
        <f>F627*H627</f>
        <v>2984.5</v>
      </c>
      <c r="M627" s="21">
        <f>F627*J627</f>
        <v>0</v>
      </c>
      <c r="N627" s="16" t="s">
        <v>821</v>
      </c>
      <c r="O627" s="16" t="s">
        <v>822</v>
      </c>
      <c r="P627" s="16" t="s">
        <v>215</v>
      </c>
      <c r="Q627" s="16" t="s">
        <v>965</v>
      </c>
    </row>
    <row r="628" spans="1:17" s="17" customFormat="1" ht="27.75" customHeight="1" x14ac:dyDescent="0.25">
      <c r="A628" s="16">
        <v>621</v>
      </c>
      <c r="B628" s="16" t="s">
        <v>1932</v>
      </c>
      <c r="C628" s="16" t="s">
        <v>2070</v>
      </c>
      <c r="D628" s="16" t="s">
        <v>2406</v>
      </c>
      <c r="E628" s="31">
        <v>5074</v>
      </c>
      <c r="F628" s="16">
        <f>E628/24</f>
        <v>211.41666666666666</v>
      </c>
      <c r="G628" s="16" t="s">
        <v>904</v>
      </c>
      <c r="H628" s="26">
        <v>71.569999999999993</v>
      </c>
      <c r="I628" s="16">
        <v>15</v>
      </c>
      <c r="J628" s="26">
        <v>0</v>
      </c>
      <c r="K628" s="16">
        <v>0</v>
      </c>
      <c r="L628" s="21">
        <f>F628*H628</f>
        <v>15131.090833333332</v>
      </c>
      <c r="M628" s="21">
        <f>F628*J628</f>
        <v>0</v>
      </c>
      <c r="N628" s="16" t="s">
        <v>821</v>
      </c>
      <c r="O628" s="16" t="s">
        <v>822</v>
      </c>
      <c r="P628" s="16" t="s">
        <v>215</v>
      </c>
      <c r="Q628" s="16" t="s">
        <v>948</v>
      </c>
    </row>
    <row r="629" spans="1:17" s="17" customFormat="1" ht="27.75" customHeight="1" x14ac:dyDescent="0.25">
      <c r="A629" s="16">
        <v>622</v>
      </c>
      <c r="B629" s="16" t="s">
        <v>1923</v>
      </c>
      <c r="C629" s="16" t="s">
        <v>2066</v>
      </c>
      <c r="D629" s="16" t="s">
        <v>2406</v>
      </c>
      <c r="E629" s="31">
        <v>570</v>
      </c>
      <c r="F629" s="16">
        <f>E629/12</f>
        <v>47.5</v>
      </c>
      <c r="G629" s="16" t="s">
        <v>903</v>
      </c>
      <c r="H629" s="26">
        <v>250.49</v>
      </c>
      <c r="I629" s="16">
        <v>15</v>
      </c>
      <c r="J629" s="26">
        <v>0</v>
      </c>
      <c r="K629" s="16">
        <v>0</v>
      </c>
      <c r="L629" s="21">
        <f>F629*H629</f>
        <v>11898.275</v>
      </c>
      <c r="M629" s="21">
        <f>F629*J629</f>
        <v>0</v>
      </c>
      <c r="N629" s="16" t="s">
        <v>821</v>
      </c>
      <c r="O629" s="16" t="s">
        <v>822</v>
      </c>
      <c r="P629" s="16" t="s">
        <v>215</v>
      </c>
      <c r="Q629" s="16" t="s">
        <v>946</v>
      </c>
    </row>
    <row r="630" spans="1:17" s="17" customFormat="1" ht="27.75" customHeight="1" x14ac:dyDescent="0.25">
      <c r="A630" s="16">
        <v>623</v>
      </c>
      <c r="B630" s="16" t="s">
        <v>1947</v>
      </c>
      <c r="C630" s="16" t="s">
        <v>2083</v>
      </c>
      <c r="D630" s="16" t="s">
        <v>2406</v>
      </c>
      <c r="E630" s="31">
        <v>4174</v>
      </c>
      <c r="F630" s="16">
        <f>E630/24</f>
        <v>173.91666666666666</v>
      </c>
      <c r="G630" s="16" t="s">
        <v>904</v>
      </c>
      <c r="H630" s="26">
        <v>85.68</v>
      </c>
      <c r="I630" s="16">
        <v>15</v>
      </c>
      <c r="J630" s="26">
        <v>0</v>
      </c>
      <c r="K630" s="16">
        <v>0</v>
      </c>
      <c r="L630" s="21">
        <f>F630*H630</f>
        <v>14901.18</v>
      </c>
      <c r="M630" s="21">
        <f>F630*J630</f>
        <v>0</v>
      </c>
      <c r="N630" s="16" t="s">
        <v>821</v>
      </c>
      <c r="O630" s="16" t="s">
        <v>822</v>
      </c>
      <c r="P630" s="16" t="s">
        <v>215</v>
      </c>
      <c r="Q630" s="16" t="s">
        <v>958</v>
      </c>
    </row>
    <row r="631" spans="1:17" s="17" customFormat="1" ht="27.75" customHeight="1" x14ac:dyDescent="0.25">
      <c r="A631" s="16">
        <v>624</v>
      </c>
      <c r="B631" s="16" t="s">
        <v>1938</v>
      </c>
      <c r="C631" s="16" t="s">
        <v>2074</v>
      </c>
      <c r="D631" s="16" t="s">
        <v>2406</v>
      </c>
      <c r="E631" s="31">
        <v>113</v>
      </c>
      <c r="F631" s="16">
        <f>E631/12</f>
        <v>9.4166666666666661</v>
      </c>
      <c r="G631" s="16" t="s">
        <v>903</v>
      </c>
      <c r="H631" s="26">
        <v>20.16</v>
      </c>
      <c r="I631" s="16">
        <v>15</v>
      </c>
      <c r="J631" s="26">
        <v>0</v>
      </c>
      <c r="K631" s="16">
        <v>0</v>
      </c>
      <c r="L631" s="21">
        <f>F631*H631</f>
        <v>189.84</v>
      </c>
      <c r="M631" s="21">
        <f>F631*J631</f>
        <v>0</v>
      </c>
      <c r="N631" s="16" t="s">
        <v>821</v>
      </c>
      <c r="O631" s="16" t="s">
        <v>822</v>
      </c>
      <c r="P631" s="16" t="s">
        <v>215</v>
      </c>
      <c r="Q631" s="16" t="s">
        <v>952</v>
      </c>
    </row>
    <row r="632" spans="1:17" s="17" customFormat="1" ht="27.75" customHeight="1" x14ac:dyDescent="0.25">
      <c r="A632" s="16">
        <v>625</v>
      </c>
      <c r="B632" s="16" t="s">
        <v>1952</v>
      </c>
      <c r="C632" s="16" t="s">
        <v>2088</v>
      </c>
      <c r="D632" s="16" t="s">
        <v>2406</v>
      </c>
      <c r="E632" s="31">
        <v>294</v>
      </c>
      <c r="F632" s="16">
        <f>E632/12</f>
        <v>24.5</v>
      </c>
      <c r="G632" s="16" t="s">
        <v>903</v>
      </c>
      <c r="H632" s="26">
        <v>29.74</v>
      </c>
      <c r="I632" s="16">
        <v>15</v>
      </c>
      <c r="J632" s="26">
        <v>0</v>
      </c>
      <c r="K632" s="16">
        <v>0</v>
      </c>
      <c r="L632" s="21">
        <f>F632*H632</f>
        <v>728.63</v>
      </c>
      <c r="M632" s="21">
        <f>F632*J632</f>
        <v>0</v>
      </c>
      <c r="N632" s="16" t="s">
        <v>821</v>
      </c>
      <c r="O632" s="16" t="s">
        <v>822</v>
      </c>
      <c r="P632" s="16" t="s">
        <v>215</v>
      </c>
      <c r="Q632" s="16" t="s">
        <v>960</v>
      </c>
    </row>
    <row r="633" spans="1:17" s="17" customFormat="1" ht="27.75" customHeight="1" x14ac:dyDescent="0.25">
      <c r="A633" s="16">
        <v>626</v>
      </c>
      <c r="B633" s="16" t="s">
        <v>1939</v>
      </c>
      <c r="C633" s="16" t="s">
        <v>2075</v>
      </c>
      <c r="D633" s="16" t="s">
        <v>2406</v>
      </c>
      <c r="E633" s="31">
        <v>1927</v>
      </c>
      <c r="F633" s="16">
        <f>E633/24</f>
        <v>80.291666666666671</v>
      </c>
      <c r="G633" s="16" t="s">
        <v>904</v>
      </c>
      <c r="H633" s="26">
        <v>88.7</v>
      </c>
      <c r="I633" s="16">
        <v>15</v>
      </c>
      <c r="J633" s="26">
        <v>0</v>
      </c>
      <c r="K633" s="16">
        <v>0</v>
      </c>
      <c r="L633" s="21">
        <f>F633*H633</f>
        <v>7121.8708333333343</v>
      </c>
      <c r="M633" s="21">
        <f>F633*J633</f>
        <v>0</v>
      </c>
      <c r="N633" s="16" t="s">
        <v>821</v>
      </c>
      <c r="O633" s="16" t="s">
        <v>822</v>
      </c>
      <c r="P633" s="16" t="s">
        <v>215</v>
      </c>
      <c r="Q633" s="16" t="s">
        <v>953</v>
      </c>
    </row>
    <row r="634" spans="1:17" s="17" customFormat="1" ht="27.75" customHeight="1" x14ac:dyDescent="0.25">
      <c r="A634" s="16">
        <v>627</v>
      </c>
      <c r="B634" s="16" t="s">
        <v>1972</v>
      </c>
      <c r="C634" s="16" t="s">
        <v>1973</v>
      </c>
      <c r="D634" s="16" t="s">
        <v>2406</v>
      </c>
      <c r="E634" s="31">
        <v>318</v>
      </c>
      <c r="F634" s="16">
        <f>E634/12</f>
        <v>26.5</v>
      </c>
      <c r="G634" s="16" t="s">
        <v>903</v>
      </c>
      <c r="H634" s="26">
        <v>31.92</v>
      </c>
      <c r="I634" s="16">
        <v>15</v>
      </c>
      <c r="J634" s="26">
        <v>0</v>
      </c>
      <c r="K634" s="16">
        <v>0</v>
      </c>
      <c r="L634" s="21">
        <f>F634*H634</f>
        <v>845.88</v>
      </c>
      <c r="M634" s="21">
        <f>F634*J634</f>
        <v>0</v>
      </c>
      <c r="N634" s="16" t="s">
        <v>821</v>
      </c>
      <c r="O634" s="16" t="s">
        <v>822</v>
      </c>
      <c r="P634" s="16" t="s">
        <v>215</v>
      </c>
      <c r="Q634" s="16" t="s">
        <v>969</v>
      </c>
    </row>
    <row r="635" spans="1:17" s="17" customFormat="1" ht="27.75" customHeight="1" x14ac:dyDescent="0.25">
      <c r="A635" s="16">
        <v>628</v>
      </c>
      <c r="B635" s="16" t="s">
        <v>1933</v>
      </c>
      <c r="C635" s="16" t="s">
        <v>2326</v>
      </c>
      <c r="D635" s="16" t="s">
        <v>2393</v>
      </c>
      <c r="E635" s="31">
        <v>1178</v>
      </c>
      <c r="F635" s="16">
        <f>E635/12</f>
        <v>98.166666666666671</v>
      </c>
      <c r="G635" s="16" t="s">
        <v>738</v>
      </c>
      <c r="H635" s="26">
        <v>12</v>
      </c>
      <c r="I635" s="16">
        <v>7</v>
      </c>
      <c r="J635" s="26">
        <v>10</v>
      </c>
      <c r="K635" s="16">
        <v>21</v>
      </c>
      <c r="L635" s="21">
        <f>F635*H635</f>
        <v>1178</v>
      </c>
      <c r="M635" s="21">
        <f>F635*J635</f>
        <v>981.66666666666674</v>
      </c>
      <c r="N635" s="16" t="s">
        <v>10</v>
      </c>
      <c r="O635" s="16" t="s">
        <v>819</v>
      </c>
      <c r="P635" s="16" t="s">
        <v>215</v>
      </c>
      <c r="Q635" s="16" t="s">
        <v>833</v>
      </c>
    </row>
    <row r="636" spans="1:17" s="17" customFormat="1" ht="27.75" customHeight="1" x14ac:dyDescent="0.25">
      <c r="A636" s="16">
        <v>629</v>
      </c>
      <c r="B636" s="16" t="s">
        <v>1915</v>
      </c>
      <c r="C636" s="16" t="s">
        <v>1916</v>
      </c>
      <c r="D636" s="16" t="s">
        <v>2406</v>
      </c>
      <c r="E636" s="31">
        <v>75</v>
      </c>
      <c r="F636" s="16">
        <f>E636/12</f>
        <v>6.25</v>
      </c>
      <c r="G636" s="16" t="s">
        <v>903</v>
      </c>
      <c r="H636" s="26">
        <v>78.790000000000006</v>
      </c>
      <c r="I636" s="16">
        <v>15</v>
      </c>
      <c r="J636" s="26">
        <v>0</v>
      </c>
      <c r="K636" s="16">
        <v>0</v>
      </c>
      <c r="L636" s="21">
        <f>F636*H636</f>
        <v>492.43750000000006</v>
      </c>
      <c r="M636" s="21">
        <f>F636*J636</f>
        <v>0</v>
      </c>
      <c r="N636" s="16" t="s">
        <v>821</v>
      </c>
      <c r="O636" s="16" t="s">
        <v>822</v>
      </c>
      <c r="P636" s="16" t="s">
        <v>215</v>
      </c>
      <c r="Q636" s="16" t="s">
        <v>943</v>
      </c>
    </row>
    <row r="637" spans="1:17" s="17" customFormat="1" ht="27.75" customHeight="1" x14ac:dyDescent="0.25">
      <c r="A637" s="16">
        <v>630</v>
      </c>
      <c r="B637" s="16" t="s">
        <v>1957</v>
      </c>
      <c r="C637" s="16" t="s">
        <v>2093</v>
      </c>
      <c r="D637" s="16" t="s">
        <v>2406</v>
      </c>
      <c r="E637" s="31">
        <v>1728</v>
      </c>
      <c r="F637" s="16">
        <f>E637/12</f>
        <v>144</v>
      </c>
      <c r="G637" s="16" t="s">
        <v>903</v>
      </c>
      <c r="H637" s="26">
        <v>28.06</v>
      </c>
      <c r="I637" s="16">
        <v>15</v>
      </c>
      <c r="J637" s="26">
        <v>0</v>
      </c>
      <c r="K637" s="16">
        <v>0</v>
      </c>
      <c r="L637" s="21">
        <f>F637*H637</f>
        <v>4040.64</v>
      </c>
      <c r="M637" s="21">
        <f>F637*J637</f>
        <v>0</v>
      </c>
      <c r="N637" s="16" t="s">
        <v>821</v>
      </c>
      <c r="O637" s="16" t="s">
        <v>822</v>
      </c>
      <c r="P637" s="16" t="s">
        <v>215</v>
      </c>
      <c r="Q637" s="16" t="s">
        <v>963</v>
      </c>
    </row>
    <row r="638" spans="1:17" s="17" customFormat="1" ht="27.75" customHeight="1" x14ac:dyDescent="0.25">
      <c r="A638" s="16">
        <v>631</v>
      </c>
      <c r="B638" s="16" t="s">
        <v>1953</v>
      </c>
      <c r="C638" s="16" t="s">
        <v>2089</v>
      </c>
      <c r="D638" s="16" t="s">
        <v>2406</v>
      </c>
      <c r="E638" s="31">
        <v>2956</v>
      </c>
      <c r="F638" s="16">
        <f>E638/36</f>
        <v>82.111111111111114</v>
      </c>
      <c r="G638" s="16" t="s">
        <v>932</v>
      </c>
      <c r="H638" s="26">
        <v>82.15</v>
      </c>
      <c r="I638" s="16">
        <v>15</v>
      </c>
      <c r="J638" s="26">
        <v>0</v>
      </c>
      <c r="K638" s="16">
        <v>0</v>
      </c>
      <c r="L638" s="21">
        <f>F638*H638</f>
        <v>6745.4277777777788</v>
      </c>
      <c r="M638" s="21">
        <f>F638*J638</f>
        <v>0</v>
      </c>
      <c r="N638" s="16" t="s">
        <v>821</v>
      </c>
      <c r="O638" s="16" t="s">
        <v>822</v>
      </c>
      <c r="P638" s="16" t="s">
        <v>215</v>
      </c>
      <c r="Q638" s="16" t="s">
        <v>961</v>
      </c>
    </row>
    <row r="639" spans="1:17" s="17" customFormat="1" ht="27.75" customHeight="1" x14ac:dyDescent="0.25">
      <c r="A639" s="16">
        <v>632</v>
      </c>
      <c r="B639" s="16" t="s">
        <v>1940</v>
      </c>
      <c r="C639" s="16" t="s">
        <v>2076</v>
      </c>
      <c r="D639" s="16" t="s">
        <v>2393</v>
      </c>
      <c r="E639" s="31">
        <v>1157</v>
      </c>
      <c r="F639" s="16">
        <f>E639/12</f>
        <v>96.416666666666671</v>
      </c>
      <c r="G639" s="16" t="s">
        <v>738</v>
      </c>
      <c r="H639" s="26">
        <v>11</v>
      </c>
      <c r="I639" s="16">
        <v>7</v>
      </c>
      <c r="J639" s="26">
        <v>10</v>
      </c>
      <c r="K639" s="16">
        <v>21</v>
      </c>
      <c r="L639" s="21">
        <f>F639*H639</f>
        <v>1060.5833333333335</v>
      </c>
      <c r="M639" s="21">
        <f>F639*J639</f>
        <v>964.16666666666674</v>
      </c>
      <c r="N639" s="16" t="s">
        <v>10</v>
      </c>
      <c r="O639" s="16" t="s">
        <v>819</v>
      </c>
      <c r="P639" s="16" t="s">
        <v>215</v>
      </c>
      <c r="Q639" s="16" t="s">
        <v>835</v>
      </c>
    </row>
    <row r="640" spans="1:17" s="17" customFormat="1" ht="27.75" customHeight="1" x14ac:dyDescent="0.25">
      <c r="A640" s="16">
        <v>633</v>
      </c>
      <c r="B640" s="16" t="s">
        <v>1964</v>
      </c>
      <c r="C640" s="16" t="s">
        <v>2100</v>
      </c>
      <c r="D640" s="16" t="s">
        <v>2393</v>
      </c>
      <c r="E640" s="31">
        <v>300</v>
      </c>
      <c r="F640" s="16">
        <f>E640/12</f>
        <v>25</v>
      </c>
      <c r="G640" s="16" t="s">
        <v>738</v>
      </c>
      <c r="H640" s="26">
        <v>31.3</v>
      </c>
      <c r="I640" s="16">
        <v>7</v>
      </c>
      <c r="J640" s="26">
        <v>30.15</v>
      </c>
      <c r="K640" s="16">
        <v>21</v>
      </c>
      <c r="L640" s="21">
        <f>F640*H640</f>
        <v>782.5</v>
      </c>
      <c r="M640" s="21">
        <f>F640*J640</f>
        <v>753.75</v>
      </c>
      <c r="N640" s="16" t="s">
        <v>10</v>
      </c>
      <c r="O640" s="16" t="s">
        <v>819</v>
      </c>
      <c r="P640" s="16" t="s">
        <v>215</v>
      </c>
      <c r="Q640" s="16" t="s">
        <v>849</v>
      </c>
    </row>
    <row r="641" spans="1:17" s="17" customFormat="1" ht="27.75" customHeight="1" x14ac:dyDescent="0.25">
      <c r="A641" s="16">
        <v>634</v>
      </c>
      <c r="B641" s="16" t="s">
        <v>1893</v>
      </c>
      <c r="C641" s="16" t="s">
        <v>1894</v>
      </c>
      <c r="D641" s="16" t="s">
        <v>2393</v>
      </c>
      <c r="E641" s="31">
        <v>1506</v>
      </c>
      <c r="F641" s="16">
        <f>E641/12</f>
        <v>125.5</v>
      </c>
      <c r="G641" s="16" t="s">
        <v>738</v>
      </c>
      <c r="H641" s="26">
        <v>37.65</v>
      </c>
      <c r="I641" s="16">
        <v>7</v>
      </c>
      <c r="J641" s="26">
        <v>35.1</v>
      </c>
      <c r="K641" s="16">
        <v>21</v>
      </c>
      <c r="L641" s="21">
        <f>F641*H641</f>
        <v>4725.0749999999998</v>
      </c>
      <c r="M641" s="21">
        <f>F641*J641</f>
        <v>4405.05</v>
      </c>
      <c r="N641" s="16" t="s">
        <v>10</v>
      </c>
      <c r="O641" s="16" t="s">
        <v>819</v>
      </c>
      <c r="P641" s="16" t="s">
        <v>215</v>
      </c>
      <c r="Q641" s="16" t="s">
        <v>824</v>
      </c>
    </row>
    <row r="642" spans="1:17" s="17" customFormat="1" ht="27.75" customHeight="1" x14ac:dyDescent="0.25">
      <c r="A642" s="16">
        <v>635</v>
      </c>
      <c r="B642" s="16" t="s">
        <v>1963</v>
      </c>
      <c r="C642" s="16" t="s">
        <v>2099</v>
      </c>
      <c r="D642" s="16" t="s">
        <v>2393</v>
      </c>
      <c r="E642" s="31">
        <v>1950</v>
      </c>
      <c r="F642" s="16">
        <f>E642/12</f>
        <v>162.5</v>
      </c>
      <c r="G642" s="16" t="s">
        <v>738</v>
      </c>
      <c r="H642" s="26">
        <v>30.7</v>
      </c>
      <c r="I642" s="16">
        <v>7</v>
      </c>
      <c r="J642" s="26">
        <v>29.6</v>
      </c>
      <c r="K642" s="16">
        <v>21</v>
      </c>
      <c r="L642" s="21">
        <f>F642*H642</f>
        <v>4988.75</v>
      </c>
      <c r="M642" s="21">
        <f>F642*J642</f>
        <v>4810</v>
      </c>
      <c r="N642" s="16" t="s">
        <v>10</v>
      </c>
      <c r="O642" s="16" t="s">
        <v>819</v>
      </c>
      <c r="P642" s="16" t="s">
        <v>215</v>
      </c>
      <c r="Q642" s="16" t="s">
        <v>848</v>
      </c>
    </row>
    <row r="643" spans="1:17" s="17" customFormat="1" ht="27.75" customHeight="1" x14ac:dyDescent="0.25">
      <c r="A643" s="16">
        <v>636</v>
      </c>
      <c r="B643" s="16" t="s">
        <v>2410</v>
      </c>
      <c r="C643" s="16" t="s">
        <v>2411</v>
      </c>
      <c r="D643" s="16" t="s">
        <v>2393</v>
      </c>
      <c r="E643" s="31">
        <v>1495</v>
      </c>
      <c r="F643" s="16">
        <f>E643/12</f>
        <v>124.58333333333333</v>
      </c>
      <c r="G643" s="16" t="s">
        <v>738</v>
      </c>
      <c r="H643" s="26">
        <v>30.8</v>
      </c>
      <c r="I643" s="16">
        <v>7</v>
      </c>
      <c r="J643" s="26">
        <v>29.7</v>
      </c>
      <c r="K643" s="16">
        <v>21</v>
      </c>
      <c r="L643" s="21">
        <f>F643*H643</f>
        <v>3837.1666666666665</v>
      </c>
      <c r="M643" s="21">
        <f>F643*J643</f>
        <v>3700.1249999999995</v>
      </c>
      <c r="N643" s="16" t="s">
        <v>10</v>
      </c>
      <c r="O643" s="16" t="s">
        <v>819</v>
      </c>
      <c r="P643" s="16" t="s">
        <v>215</v>
      </c>
      <c r="Q643" s="16" t="s">
        <v>841</v>
      </c>
    </row>
    <row r="644" spans="1:17" s="17" customFormat="1" ht="27.75" customHeight="1" x14ac:dyDescent="0.25">
      <c r="A644" s="16">
        <v>637</v>
      </c>
      <c r="B644" s="16" t="s">
        <v>1941</v>
      </c>
      <c r="C644" s="16" t="s">
        <v>2077</v>
      </c>
      <c r="D644" s="16" t="s">
        <v>2406</v>
      </c>
      <c r="E644" s="31">
        <v>2052</v>
      </c>
      <c r="F644" s="16">
        <f>E644/36</f>
        <v>57</v>
      </c>
      <c r="G644" s="16" t="s">
        <v>932</v>
      </c>
      <c r="H644" s="26">
        <v>116.42</v>
      </c>
      <c r="I644" s="16">
        <v>15</v>
      </c>
      <c r="J644" s="26">
        <v>0</v>
      </c>
      <c r="K644" s="16">
        <v>0</v>
      </c>
      <c r="L644" s="21">
        <f>F644*H644</f>
        <v>6635.9400000000005</v>
      </c>
      <c r="M644" s="21">
        <f>F644*J644</f>
        <v>0</v>
      </c>
      <c r="N644" s="16" t="s">
        <v>821</v>
      </c>
      <c r="O644" s="16" t="s">
        <v>822</v>
      </c>
      <c r="P644" s="16" t="s">
        <v>215</v>
      </c>
      <c r="Q644" s="16" t="s">
        <v>954</v>
      </c>
    </row>
    <row r="645" spans="1:17" s="17" customFormat="1" ht="27.75" customHeight="1" x14ac:dyDescent="0.25">
      <c r="A645" s="16">
        <v>638</v>
      </c>
      <c r="B645" s="16" t="s">
        <v>1895</v>
      </c>
      <c r="C645" s="16" t="s">
        <v>1896</v>
      </c>
      <c r="D645" s="16" t="s">
        <v>2406</v>
      </c>
      <c r="E645" s="31">
        <v>540</v>
      </c>
      <c r="F645" s="16">
        <f t="shared" ref="F645:F659" si="8">E645/12</f>
        <v>45</v>
      </c>
      <c r="G645" s="16" t="s">
        <v>903</v>
      </c>
      <c r="H645" s="26">
        <v>45.36</v>
      </c>
      <c r="I645" s="16">
        <v>15</v>
      </c>
      <c r="J645" s="26">
        <v>0</v>
      </c>
      <c r="K645" s="16">
        <v>0</v>
      </c>
      <c r="L645" s="21">
        <f>F645*H645</f>
        <v>2041.2</v>
      </c>
      <c r="M645" s="21">
        <f>F645*J645</f>
        <v>0</v>
      </c>
      <c r="N645" s="16" t="s">
        <v>821</v>
      </c>
      <c r="O645" s="16" t="s">
        <v>822</v>
      </c>
      <c r="P645" s="16" t="s">
        <v>215</v>
      </c>
      <c r="Q645" s="16" t="s">
        <v>934</v>
      </c>
    </row>
    <row r="646" spans="1:17" s="17" customFormat="1" ht="27.75" customHeight="1" x14ac:dyDescent="0.25">
      <c r="A646" s="16">
        <v>639</v>
      </c>
      <c r="B646" s="16" t="s">
        <v>1917</v>
      </c>
      <c r="C646" s="16" t="s">
        <v>1918</v>
      </c>
      <c r="D646" s="16" t="s">
        <v>2406</v>
      </c>
      <c r="E646" s="31">
        <v>1317</v>
      </c>
      <c r="F646" s="16">
        <f t="shared" si="8"/>
        <v>109.75</v>
      </c>
      <c r="G646" s="16" t="s">
        <v>903</v>
      </c>
      <c r="H646" s="26">
        <v>54.77</v>
      </c>
      <c r="I646" s="16">
        <v>15</v>
      </c>
      <c r="J646" s="26">
        <v>0</v>
      </c>
      <c r="K646" s="16">
        <v>0</v>
      </c>
      <c r="L646" s="21">
        <f>F646*H646</f>
        <v>6011.0075000000006</v>
      </c>
      <c r="M646" s="21">
        <f>F646*J646</f>
        <v>0</v>
      </c>
      <c r="N646" s="16" t="s">
        <v>821</v>
      </c>
      <c r="O646" s="16" t="s">
        <v>822</v>
      </c>
      <c r="P646" s="16" t="s">
        <v>215</v>
      </c>
      <c r="Q646" s="16" t="s">
        <v>944</v>
      </c>
    </row>
    <row r="647" spans="1:17" s="17" customFormat="1" ht="27.75" customHeight="1" x14ac:dyDescent="0.25">
      <c r="A647" s="16">
        <v>640</v>
      </c>
      <c r="B647" s="16" t="s">
        <v>1958</v>
      </c>
      <c r="C647" s="16" t="s">
        <v>2094</v>
      </c>
      <c r="D647" s="16" t="s">
        <v>2393</v>
      </c>
      <c r="E647" s="31">
        <v>3354</v>
      </c>
      <c r="F647" s="16">
        <f t="shared" si="8"/>
        <v>279.5</v>
      </c>
      <c r="G647" s="16" t="s">
        <v>738</v>
      </c>
      <c r="H647" s="26">
        <v>19.25</v>
      </c>
      <c r="I647" s="16">
        <v>7</v>
      </c>
      <c r="J647" s="26">
        <v>18.600000000000001</v>
      </c>
      <c r="K647" s="16">
        <v>21</v>
      </c>
      <c r="L647" s="21">
        <f>F647*H647</f>
        <v>5380.375</v>
      </c>
      <c r="M647" s="21">
        <f>F647*J647</f>
        <v>5198.7000000000007</v>
      </c>
      <c r="N647" s="16" t="s">
        <v>10</v>
      </c>
      <c r="O647" s="16" t="s">
        <v>819</v>
      </c>
      <c r="P647" s="16" t="s">
        <v>215</v>
      </c>
      <c r="Q647" s="16" t="s">
        <v>844</v>
      </c>
    </row>
    <row r="648" spans="1:17" s="17" customFormat="1" ht="27.75" customHeight="1" x14ac:dyDescent="0.25">
      <c r="A648" s="16">
        <v>641</v>
      </c>
      <c r="B648" s="16" t="s">
        <v>1959</v>
      </c>
      <c r="C648" s="16" t="s">
        <v>2095</v>
      </c>
      <c r="D648" s="16" t="s">
        <v>2393</v>
      </c>
      <c r="E648" s="31">
        <v>3594</v>
      </c>
      <c r="F648" s="16">
        <f t="shared" si="8"/>
        <v>299.5</v>
      </c>
      <c r="G648" s="16" t="s">
        <v>738</v>
      </c>
      <c r="H648" s="26">
        <v>30.2</v>
      </c>
      <c r="I648" s="16">
        <v>7</v>
      </c>
      <c r="J648" s="26">
        <v>29.15</v>
      </c>
      <c r="K648" s="16">
        <v>21</v>
      </c>
      <c r="L648" s="21">
        <f>F648*H648</f>
        <v>9044.9</v>
      </c>
      <c r="M648" s="21">
        <f>F648*J648</f>
        <v>8730.4249999999993</v>
      </c>
      <c r="N648" s="16" t="s">
        <v>10</v>
      </c>
      <c r="O648" s="16" t="s">
        <v>819</v>
      </c>
      <c r="P648" s="16" t="s">
        <v>215</v>
      </c>
      <c r="Q648" s="16" t="s">
        <v>845</v>
      </c>
    </row>
    <row r="649" spans="1:17" s="17" customFormat="1" ht="27.75" customHeight="1" x14ac:dyDescent="0.25">
      <c r="A649" s="16">
        <v>642</v>
      </c>
      <c r="B649" s="16" t="s">
        <v>1970</v>
      </c>
      <c r="C649" s="16" t="s">
        <v>1971</v>
      </c>
      <c r="D649" s="16" t="s">
        <v>2406</v>
      </c>
      <c r="E649" s="31">
        <v>382</v>
      </c>
      <c r="F649" s="16">
        <f t="shared" si="8"/>
        <v>31.833333333333332</v>
      </c>
      <c r="G649" s="16" t="s">
        <v>903</v>
      </c>
      <c r="H649" s="26">
        <v>23.2</v>
      </c>
      <c r="I649" s="16">
        <v>15</v>
      </c>
      <c r="J649" s="26">
        <v>0</v>
      </c>
      <c r="K649" s="16">
        <v>0</v>
      </c>
      <c r="L649" s="21">
        <f>F649*H649</f>
        <v>738.5333333333333</v>
      </c>
      <c r="M649" s="21">
        <f>F649*J649</f>
        <v>0</v>
      </c>
      <c r="N649" s="16" t="s">
        <v>821</v>
      </c>
      <c r="O649" s="16" t="s">
        <v>822</v>
      </c>
      <c r="P649" s="16" t="s">
        <v>215</v>
      </c>
      <c r="Q649" s="16" t="s">
        <v>968</v>
      </c>
    </row>
    <row r="650" spans="1:17" s="17" customFormat="1" ht="27.75" customHeight="1" x14ac:dyDescent="0.25">
      <c r="A650" s="16">
        <v>643</v>
      </c>
      <c r="B650" s="16" t="s">
        <v>1948</v>
      </c>
      <c r="C650" s="16" t="s">
        <v>2084</v>
      </c>
      <c r="D650" s="16" t="s">
        <v>2393</v>
      </c>
      <c r="E650" s="31">
        <v>530</v>
      </c>
      <c r="F650" s="16">
        <f t="shared" si="8"/>
        <v>44.166666666666664</v>
      </c>
      <c r="G650" s="16" t="s">
        <v>738</v>
      </c>
      <c r="H650" s="26">
        <v>12</v>
      </c>
      <c r="I650" s="16">
        <v>7</v>
      </c>
      <c r="J650" s="26">
        <v>10</v>
      </c>
      <c r="K650" s="16">
        <v>21</v>
      </c>
      <c r="L650" s="21">
        <f>F650*H650</f>
        <v>530</v>
      </c>
      <c r="M650" s="21">
        <f>F650*J650</f>
        <v>441.66666666666663</v>
      </c>
      <c r="N650" s="16" t="s">
        <v>10</v>
      </c>
      <c r="O650" s="16" t="s">
        <v>819</v>
      </c>
      <c r="P650" s="16" t="s">
        <v>215</v>
      </c>
      <c r="Q650" s="16" t="s">
        <v>838</v>
      </c>
    </row>
    <row r="651" spans="1:17" s="17" customFormat="1" ht="27.75" customHeight="1" x14ac:dyDescent="0.25">
      <c r="A651" s="16">
        <v>644</v>
      </c>
      <c r="B651" s="16" t="s">
        <v>1934</v>
      </c>
      <c r="C651" s="16" t="s">
        <v>2133</v>
      </c>
      <c r="D651" s="16" t="s">
        <v>2406</v>
      </c>
      <c r="E651" s="31">
        <v>4764</v>
      </c>
      <c r="F651" s="16">
        <f t="shared" si="8"/>
        <v>397</v>
      </c>
      <c r="G651" s="16" t="s">
        <v>903</v>
      </c>
      <c r="H651" s="26">
        <v>44.35</v>
      </c>
      <c r="I651" s="16">
        <v>15</v>
      </c>
      <c r="J651" s="26">
        <v>0</v>
      </c>
      <c r="K651" s="16">
        <v>0</v>
      </c>
      <c r="L651" s="21">
        <f>F651*H651</f>
        <v>17606.95</v>
      </c>
      <c r="M651" s="21">
        <f>F651*J651</f>
        <v>0</v>
      </c>
      <c r="N651" s="16" t="s">
        <v>821</v>
      </c>
      <c r="O651" s="16" t="s">
        <v>822</v>
      </c>
      <c r="P651" s="16" t="s">
        <v>215</v>
      </c>
      <c r="Q651" s="16" t="s">
        <v>949</v>
      </c>
    </row>
    <row r="652" spans="1:17" s="17" customFormat="1" ht="27.75" customHeight="1" x14ac:dyDescent="0.25">
      <c r="A652" s="16">
        <v>645</v>
      </c>
      <c r="B652" s="16" t="s">
        <v>1966</v>
      </c>
      <c r="C652" s="16" t="s">
        <v>2102</v>
      </c>
      <c r="D652" s="16" t="s">
        <v>2393</v>
      </c>
      <c r="E652" s="31">
        <v>1140</v>
      </c>
      <c r="F652" s="16">
        <f t="shared" si="8"/>
        <v>95</v>
      </c>
      <c r="G652" s="16" t="s">
        <v>738</v>
      </c>
      <c r="H652" s="26">
        <v>36.5</v>
      </c>
      <c r="I652" s="16">
        <v>7</v>
      </c>
      <c r="J652" s="26">
        <v>35.200000000000003</v>
      </c>
      <c r="K652" s="16">
        <v>21</v>
      </c>
      <c r="L652" s="21">
        <f>F652*H652</f>
        <v>3467.5</v>
      </c>
      <c r="M652" s="21">
        <f>F652*J652</f>
        <v>3344.0000000000005</v>
      </c>
      <c r="N652" s="16" t="s">
        <v>10</v>
      </c>
      <c r="O652" s="16" t="s">
        <v>819</v>
      </c>
      <c r="P652" s="16" t="s">
        <v>215</v>
      </c>
      <c r="Q652" s="16" t="s">
        <v>850</v>
      </c>
    </row>
    <row r="653" spans="1:17" s="17" customFormat="1" ht="27.75" customHeight="1" x14ac:dyDescent="0.25">
      <c r="A653" s="16">
        <v>646</v>
      </c>
      <c r="B653" s="16" t="s">
        <v>1960</v>
      </c>
      <c r="C653" s="16" t="s">
        <v>2096</v>
      </c>
      <c r="D653" s="16" t="s">
        <v>2393</v>
      </c>
      <c r="E653" s="31">
        <v>10252</v>
      </c>
      <c r="F653" s="16">
        <f t="shared" si="8"/>
        <v>854.33333333333337</v>
      </c>
      <c r="G653" s="16" t="s">
        <v>738</v>
      </c>
      <c r="H653" s="26">
        <v>40.799999999999997</v>
      </c>
      <c r="I653" s="16">
        <v>7</v>
      </c>
      <c r="J653" s="26">
        <v>39.299999999999997</v>
      </c>
      <c r="K653" s="16">
        <v>21</v>
      </c>
      <c r="L653" s="21">
        <f>F653*H653</f>
        <v>34856.799999999996</v>
      </c>
      <c r="M653" s="21">
        <f>F653*J653</f>
        <v>33575.299999999996</v>
      </c>
      <c r="N653" s="16" t="s">
        <v>10</v>
      </c>
      <c r="O653" s="16" t="s">
        <v>819</v>
      </c>
      <c r="P653" s="16" t="s">
        <v>215</v>
      </c>
      <c r="Q653" s="16" t="s">
        <v>846</v>
      </c>
    </row>
    <row r="654" spans="1:17" s="17" customFormat="1" ht="27.75" customHeight="1" x14ac:dyDescent="0.25">
      <c r="A654" s="16">
        <v>647</v>
      </c>
      <c r="B654" s="16" t="s">
        <v>1949</v>
      </c>
      <c r="C654" s="16" t="s">
        <v>2085</v>
      </c>
      <c r="D654" s="16" t="s">
        <v>2393</v>
      </c>
      <c r="E654" s="31">
        <v>4758</v>
      </c>
      <c r="F654" s="16">
        <f t="shared" si="8"/>
        <v>396.5</v>
      </c>
      <c r="G654" s="16" t="s">
        <v>738</v>
      </c>
      <c r="H654" s="26">
        <v>29.15</v>
      </c>
      <c r="I654" s="16">
        <v>7</v>
      </c>
      <c r="J654" s="26">
        <v>28.5</v>
      </c>
      <c r="K654" s="16">
        <v>21</v>
      </c>
      <c r="L654" s="21">
        <f>F654*H654</f>
        <v>11557.974999999999</v>
      </c>
      <c r="M654" s="21">
        <f>F654*J654</f>
        <v>11300.25</v>
      </c>
      <c r="N654" s="16" t="s">
        <v>10</v>
      </c>
      <c r="O654" s="16" t="s">
        <v>819</v>
      </c>
      <c r="P654" s="16" t="s">
        <v>215</v>
      </c>
      <c r="Q654" s="16" t="s">
        <v>839</v>
      </c>
    </row>
    <row r="655" spans="1:17" s="17" customFormat="1" ht="27.75" customHeight="1" x14ac:dyDescent="0.25">
      <c r="A655" s="16">
        <v>648</v>
      </c>
      <c r="B655" s="16" t="s">
        <v>1926</v>
      </c>
      <c r="C655" s="16" t="s">
        <v>2063</v>
      </c>
      <c r="D655" s="16" t="s">
        <v>2393</v>
      </c>
      <c r="E655" s="31">
        <v>1465</v>
      </c>
      <c r="F655" s="16">
        <f t="shared" si="8"/>
        <v>122.08333333333333</v>
      </c>
      <c r="G655" s="16" t="s">
        <v>738</v>
      </c>
      <c r="H655" s="26">
        <v>41</v>
      </c>
      <c r="I655" s="16">
        <v>7</v>
      </c>
      <c r="J655" s="26">
        <v>39.5</v>
      </c>
      <c r="K655" s="16">
        <v>21</v>
      </c>
      <c r="L655" s="21">
        <f>F655*H655</f>
        <v>5005.4166666666661</v>
      </c>
      <c r="M655" s="21">
        <f>F655*J655</f>
        <v>4822.2916666666661</v>
      </c>
      <c r="N655" s="16" t="s">
        <v>10</v>
      </c>
      <c r="O655" s="16" t="s">
        <v>819</v>
      </c>
      <c r="P655" s="16" t="s">
        <v>215</v>
      </c>
      <c r="Q655" s="16" t="s">
        <v>828</v>
      </c>
    </row>
    <row r="656" spans="1:17" s="17" customFormat="1" ht="27.75" customHeight="1" x14ac:dyDescent="0.25">
      <c r="A656" s="16">
        <v>649</v>
      </c>
      <c r="B656" s="16" t="s">
        <v>1942</v>
      </c>
      <c r="C656" s="16" t="s">
        <v>2078</v>
      </c>
      <c r="D656" s="16" t="s">
        <v>2406</v>
      </c>
      <c r="E656" s="31">
        <v>1134</v>
      </c>
      <c r="F656" s="16">
        <f t="shared" si="8"/>
        <v>94.5</v>
      </c>
      <c r="G656" s="16" t="s">
        <v>903</v>
      </c>
      <c r="H656" s="26">
        <v>44.02</v>
      </c>
      <c r="I656" s="16">
        <v>15</v>
      </c>
      <c r="J656" s="26">
        <v>0</v>
      </c>
      <c r="K656" s="16">
        <v>0</v>
      </c>
      <c r="L656" s="21">
        <f>F656*H656</f>
        <v>4159.8900000000003</v>
      </c>
      <c r="M656" s="21">
        <f>F656*J656</f>
        <v>0</v>
      </c>
      <c r="N656" s="16" t="s">
        <v>821</v>
      </c>
      <c r="O656" s="16" t="s">
        <v>822</v>
      </c>
      <c r="P656" s="16" t="s">
        <v>215</v>
      </c>
      <c r="Q656" s="16" t="s">
        <v>955</v>
      </c>
    </row>
    <row r="657" spans="1:17" s="17" customFormat="1" ht="27.75" customHeight="1" x14ac:dyDescent="0.25">
      <c r="A657" s="16">
        <v>650</v>
      </c>
      <c r="B657" s="16" t="s">
        <v>1927</v>
      </c>
      <c r="C657" s="16" t="s">
        <v>2064</v>
      </c>
      <c r="D657" s="16" t="s">
        <v>2393</v>
      </c>
      <c r="E657" s="31">
        <v>2227</v>
      </c>
      <c r="F657" s="16">
        <f t="shared" si="8"/>
        <v>185.58333333333334</v>
      </c>
      <c r="G657" s="16" t="s">
        <v>738</v>
      </c>
      <c r="H657" s="26">
        <v>41</v>
      </c>
      <c r="I657" s="16">
        <v>7</v>
      </c>
      <c r="J657" s="26">
        <v>39.5</v>
      </c>
      <c r="K657" s="16">
        <v>21</v>
      </c>
      <c r="L657" s="21">
        <f>F657*H657</f>
        <v>7608.916666666667</v>
      </c>
      <c r="M657" s="21">
        <f>F657*J657</f>
        <v>7330.541666666667</v>
      </c>
      <c r="N657" s="16" t="s">
        <v>10</v>
      </c>
      <c r="O657" s="16" t="s">
        <v>819</v>
      </c>
      <c r="P657" s="16" t="s">
        <v>215</v>
      </c>
      <c r="Q657" s="16" t="s">
        <v>829</v>
      </c>
    </row>
    <row r="658" spans="1:17" s="17" customFormat="1" ht="27.75" customHeight="1" x14ac:dyDescent="0.25">
      <c r="A658" s="16">
        <v>651</v>
      </c>
      <c r="B658" s="16" t="s">
        <v>1899</v>
      </c>
      <c r="C658" s="16" t="s">
        <v>1900</v>
      </c>
      <c r="D658" s="16" t="s">
        <v>2406</v>
      </c>
      <c r="E658" s="31">
        <v>2400</v>
      </c>
      <c r="F658" s="16">
        <f t="shared" si="8"/>
        <v>200</v>
      </c>
      <c r="G658" s="16" t="s">
        <v>903</v>
      </c>
      <c r="H658" s="26">
        <v>55.61</v>
      </c>
      <c r="I658" s="16">
        <v>15</v>
      </c>
      <c r="J658" s="26">
        <v>0</v>
      </c>
      <c r="K658" s="16">
        <v>0</v>
      </c>
      <c r="L658" s="21">
        <f>F658*H658</f>
        <v>11122</v>
      </c>
      <c r="M658" s="21">
        <f>F658*J658</f>
        <v>0</v>
      </c>
      <c r="N658" s="16" t="s">
        <v>821</v>
      </c>
      <c r="O658" s="16" t="s">
        <v>822</v>
      </c>
      <c r="P658" s="16" t="s">
        <v>215</v>
      </c>
      <c r="Q658" s="16" t="s">
        <v>936</v>
      </c>
    </row>
    <row r="659" spans="1:17" s="17" customFormat="1" ht="27.75" customHeight="1" x14ac:dyDescent="0.25">
      <c r="A659" s="16">
        <v>652</v>
      </c>
      <c r="B659" s="16" t="s">
        <v>1901</v>
      </c>
      <c r="C659" s="16" t="s">
        <v>1902</v>
      </c>
      <c r="D659" s="16" t="s">
        <v>2406</v>
      </c>
      <c r="E659" s="31">
        <v>1253</v>
      </c>
      <c r="F659" s="16">
        <f t="shared" si="8"/>
        <v>104.41666666666667</v>
      </c>
      <c r="G659" s="16" t="s">
        <v>903</v>
      </c>
      <c r="H659" s="26">
        <v>55.94</v>
      </c>
      <c r="I659" s="16">
        <v>15</v>
      </c>
      <c r="J659" s="26">
        <v>0</v>
      </c>
      <c r="K659" s="16">
        <v>0</v>
      </c>
      <c r="L659" s="21">
        <f>F659*H659</f>
        <v>5841.0683333333336</v>
      </c>
      <c r="M659" s="21">
        <f>F659*J659</f>
        <v>0</v>
      </c>
      <c r="N659" s="16" t="s">
        <v>821</v>
      </c>
      <c r="O659" s="16" t="s">
        <v>822</v>
      </c>
      <c r="P659" s="16" t="s">
        <v>215</v>
      </c>
      <c r="Q659" s="16" t="s">
        <v>937</v>
      </c>
    </row>
    <row r="660" spans="1:17" s="17" customFormat="1" ht="27.75" customHeight="1" x14ac:dyDescent="0.25">
      <c r="A660" s="16">
        <v>653</v>
      </c>
      <c r="B660" s="16" t="s">
        <v>1921</v>
      </c>
      <c r="C660" s="16" t="s">
        <v>1922</v>
      </c>
      <c r="D660" s="16" t="s">
        <v>2406</v>
      </c>
      <c r="E660" s="31">
        <v>250</v>
      </c>
      <c r="F660" s="16">
        <f>E660/24</f>
        <v>10.416666666666666</v>
      </c>
      <c r="G660" s="16" t="s">
        <v>904</v>
      </c>
      <c r="H660" s="26">
        <v>105.84</v>
      </c>
      <c r="I660" s="16">
        <v>15</v>
      </c>
      <c r="J660" s="26">
        <v>0</v>
      </c>
      <c r="K660" s="16">
        <v>0</v>
      </c>
      <c r="L660" s="21">
        <f>F660*H660</f>
        <v>1102.5</v>
      </c>
      <c r="M660" s="21">
        <f>F660*J660</f>
        <v>0</v>
      </c>
      <c r="N660" s="16" t="s">
        <v>821</v>
      </c>
      <c r="O660" s="16" t="s">
        <v>822</v>
      </c>
      <c r="P660" s="16" t="s">
        <v>215</v>
      </c>
      <c r="Q660" s="16" t="s">
        <v>945</v>
      </c>
    </row>
    <row r="661" spans="1:17" s="17" customFormat="1" ht="27.75" customHeight="1" x14ac:dyDescent="0.25">
      <c r="A661" s="16">
        <v>654</v>
      </c>
      <c r="B661" s="16" t="s">
        <v>1888</v>
      </c>
      <c r="C661" s="16" t="s">
        <v>2125</v>
      </c>
      <c r="D661" s="16" t="s">
        <v>2393</v>
      </c>
      <c r="E661" s="31">
        <v>470</v>
      </c>
      <c r="F661" s="16">
        <f>E661/12</f>
        <v>39.166666666666664</v>
      </c>
      <c r="G661" s="16" t="s">
        <v>738</v>
      </c>
      <c r="H661" s="26">
        <v>24.5</v>
      </c>
      <c r="I661" s="16">
        <v>7</v>
      </c>
      <c r="J661" s="26">
        <v>23.8</v>
      </c>
      <c r="K661" s="16">
        <v>21</v>
      </c>
      <c r="L661" s="21">
        <f>F661*H661</f>
        <v>959.58333333333326</v>
      </c>
      <c r="M661" s="21">
        <f>F661*J661</f>
        <v>932.16666666666663</v>
      </c>
      <c r="N661" s="16" t="s">
        <v>10</v>
      </c>
      <c r="O661" s="16" t="s">
        <v>819</v>
      </c>
      <c r="P661" s="16" t="s">
        <v>215</v>
      </c>
      <c r="Q661" s="16" t="s">
        <v>820</v>
      </c>
    </row>
    <row r="662" spans="1:17" s="17" customFormat="1" ht="27.75" customHeight="1" x14ac:dyDescent="0.25">
      <c r="A662" s="16">
        <v>655</v>
      </c>
      <c r="B662" s="16" t="s">
        <v>1903</v>
      </c>
      <c r="C662" s="16" t="s">
        <v>1904</v>
      </c>
      <c r="D662" s="16" t="s">
        <v>2406</v>
      </c>
      <c r="E662" s="31">
        <v>1152</v>
      </c>
      <c r="F662" s="16">
        <f>E662/12</f>
        <v>96</v>
      </c>
      <c r="G662" s="16" t="s">
        <v>903</v>
      </c>
      <c r="H662" s="26">
        <v>55.44</v>
      </c>
      <c r="I662" s="16">
        <v>15</v>
      </c>
      <c r="J662" s="26">
        <v>0</v>
      </c>
      <c r="K662" s="16">
        <v>0</v>
      </c>
      <c r="L662" s="21">
        <f>F662*H662</f>
        <v>5322.24</v>
      </c>
      <c r="M662" s="21">
        <f>F662*J662</f>
        <v>0</v>
      </c>
      <c r="N662" s="16" t="s">
        <v>821</v>
      </c>
      <c r="O662" s="16" t="s">
        <v>822</v>
      </c>
      <c r="P662" s="16" t="s">
        <v>215</v>
      </c>
      <c r="Q662" s="16" t="s">
        <v>938</v>
      </c>
    </row>
    <row r="663" spans="1:17" s="17" customFormat="1" ht="27.75" customHeight="1" x14ac:dyDescent="0.25">
      <c r="A663" s="16">
        <v>656</v>
      </c>
      <c r="B663" s="16" t="s">
        <v>1905</v>
      </c>
      <c r="C663" s="16" t="s">
        <v>1906</v>
      </c>
      <c r="D663" s="16" t="s">
        <v>2406</v>
      </c>
      <c r="E663" s="31">
        <v>750</v>
      </c>
      <c r="F663" s="16">
        <f>E663/12</f>
        <v>62.5</v>
      </c>
      <c r="G663" s="16" t="s">
        <v>903</v>
      </c>
      <c r="H663" s="26">
        <v>64.010000000000005</v>
      </c>
      <c r="I663" s="16">
        <v>15</v>
      </c>
      <c r="J663" s="26">
        <v>0</v>
      </c>
      <c r="K663" s="16">
        <v>0</v>
      </c>
      <c r="L663" s="21">
        <f>F663*H663</f>
        <v>4000.6250000000005</v>
      </c>
      <c r="M663" s="21">
        <f>F663*J663</f>
        <v>0</v>
      </c>
      <c r="N663" s="16" t="s">
        <v>821</v>
      </c>
      <c r="O663" s="16" t="s">
        <v>822</v>
      </c>
      <c r="P663" s="16" t="s">
        <v>215</v>
      </c>
      <c r="Q663" s="16" t="s">
        <v>939</v>
      </c>
    </row>
    <row r="664" spans="1:17" s="17" customFormat="1" ht="27.75" customHeight="1" x14ac:dyDescent="0.25">
      <c r="A664" s="16">
        <v>657</v>
      </c>
      <c r="B664" s="16" t="s">
        <v>1907</v>
      </c>
      <c r="C664" s="16" t="s">
        <v>1908</v>
      </c>
      <c r="D664" s="16" t="s">
        <v>2406</v>
      </c>
      <c r="E664" s="31">
        <v>1026</v>
      </c>
      <c r="F664" s="16">
        <f>E664/12</f>
        <v>85.5</v>
      </c>
      <c r="G664" s="16" t="s">
        <v>903</v>
      </c>
      <c r="H664" s="26">
        <v>60.98</v>
      </c>
      <c r="I664" s="16">
        <v>15</v>
      </c>
      <c r="J664" s="26">
        <v>0</v>
      </c>
      <c r="K664" s="16">
        <v>0</v>
      </c>
      <c r="L664" s="21">
        <f>F664*H664</f>
        <v>5213.79</v>
      </c>
      <c r="M664" s="21">
        <f>F664*J664</f>
        <v>0</v>
      </c>
      <c r="N664" s="16" t="s">
        <v>821</v>
      </c>
      <c r="O664" s="16" t="s">
        <v>822</v>
      </c>
      <c r="P664" s="16" t="s">
        <v>215</v>
      </c>
      <c r="Q664" s="16" t="s">
        <v>940</v>
      </c>
    </row>
    <row r="665" spans="1:17" s="17" customFormat="1" ht="27.75" customHeight="1" x14ac:dyDescent="0.25">
      <c r="A665" s="16">
        <v>658</v>
      </c>
      <c r="B665" s="16" t="s">
        <v>1943</v>
      </c>
      <c r="C665" s="16" t="s">
        <v>2079</v>
      </c>
      <c r="D665" s="16" t="s">
        <v>2406</v>
      </c>
      <c r="E665" s="31">
        <v>1252</v>
      </c>
      <c r="F665" s="16">
        <f>E665/24</f>
        <v>52.166666666666664</v>
      </c>
      <c r="G665" s="16" t="s">
        <v>904</v>
      </c>
      <c r="H665" s="26">
        <v>127.68</v>
      </c>
      <c r="I665" s="16">
        <v>15</v>
      </c>
      <c r="J665" s="26">
        <v>0</v>
      </c>
      <c r="K665" s="16">
        <v>0</v>
      </c>
      <c r="L665" s="21">
        <f>F665*H665</f>
        <v>6660.64</v>
      </c>
      <c r="M665" s="21">
        <f>F665*J665</f>
        <v>0</v>
      </c>
      <c r="N665" s="16" t="s">
        <v>821</v>
      </c>
      <c r="O665" s="16" t="s">
        <v>822</v>
      </c>
      <c r="P665" s="16" t="s">
        <v>215</v>
      </c>
      <c r="Q665" s="16" t="s">
        <v>956</v>
      </c>
    </row>
    <row r="666" spans="1:17" s="17" customFormat="1" ht="27.75" customHeight="1" x14ac:dyDescent="0.25">
      <c r="A666" s="16">
        <v>659</v>
      </c>
      <c r="B666" s="16" t="s">
        <v>1928</v>
      </c>
      <c r="C666" s="16" t="s">
        <v>2065</v>
      </c>
      <c r="D666" s="16" t="s">
        <v>2406</v>
      </c>
      <c r="E666" s="31">
        <v>1612</v>
      </c>
      <c r="F666" s="16">
        <f>E666/24</f>
        <v>67.166666666666671</v>
      </c>
      <c r="G666" s="16" t="s">
        <v>904</v>
      </c>
      <c r="H666" s="26">
        <v>60.48</v>
      </c>
      <c r="I666" s="16">
        <v>15</v>
      </c>
      <c r="J666" s="26">
        <v>0</v>
      </c>
      <c r="K666" s="16">
        <v>0</v>
      </c>
      <c r="L666" s="21">
        <f>F666*H666</f>
        <v>4062.2400000000002</v>
      </c>
      <c r="M666" s="21">
        <f>F666*J666</f>
        <v>0</v>
      </c>
      <c r="N666" s="16" t="s">
        <v>821</v>
      </c>
      <c r="O666" s="16" t="s">
        <v>822</v>
      </c>
      <c r="P666" s="16" t="s">
        <v>215</v>
      </c>
      <c r="Q666" s="16" t="s">
        <v>947</v>
      </c>
    </row>
    <row r="667" spans="1:17" s="17" customFormat="1" ht="27.75" customHeight="1" x14ac:dyDescent="0.25">
      <c r="A667" s="16">
        <v>660</v>
      </c>
      <c r="B667" s="16" t="s">
        <v>1956</v>
      </c>
      <c r="C667" s="16" t="s">
        <v>2092</v>
      </c>
      <c r="D667" s="16" t="s">
        <v>2393</v>
      </c>
      <c r="E667" s="31">
        <v>1094</v>
      </c>
      <c r="F667" s="16">
        <f>E667/12</f>
        <v>91.166666666666671</v>
      </c>
      <c r="G667" s="16" t="s">
        <v>738</v>
      </c>
      <c r="H667" s="26">
        <v>33.950000000000003</v>
      </c>
      <c r="I667" s="16">
        <v>7</v>
      </c>
      <c r="J667" s="26">
        <v>32.75</v>
      </c>
      <c r="K667" s="16">
        <v>21</v>
      </c>
      <c r="L667" s="21">
        <f>F667*H667</f>
        <v>3095.1083333333336</v>
      </c>
      <c r="M667" s="21">
        <f>F667*J667</f>
        <v>2985.7083333333335</v>
      </c>
      <c r="N667" s="16" t="s">
        <v>10</v>
      </c>
      <c r="O667" s="16" t="s">
        <v>819</v>
      </c>
      <c r="P667" s="16" t="s">
        <v>215</v>
      </c>
      <c r="Q667" s="16" t="s">
        <v>843</v>
      </c>
    </row>
    <row r="668" spans="1:17" s="17" customFormat="1" ht="27.75" customHeight="1" x14ac:dyDescent="0.25">
      <c r="A668" s="16">
        <v>661</v>
      </c>
      <c r="B668" s="16" t="s">
        <v>1954</v>
      </c>
      <c r="C668" s="16" t="s">
        <v>2090</v>
      </c>
      <c r="D668" s="16" t="s">
        <v>2406</v>
      </c>
      <c r="E668" s="31">
        <v>1814</v>
      </c>
      <c r="F668" s="16">
        <f>E668/24</f>
        <v>75.583333333333329</v>
      </c>
      <c r="G668" s="16" t="s">
        <v>904</v>
      </c>
      <c r="H668" s="26">
        <v>155.9</v>
      </c>
      <c r="I668" s="16">
        <v>15</v>
      </c>
      <c r="J668" s="26">
        <v>0</v>
      </c>
      <c r="K668" s="16">
        <v>25</v>
      </c>
      <c r="L668" s="21">
        <f>F668*H668</f>
        <v>11783.441666666666</v>
      </c>
      <c r="M668" s="21">
        <f>F668*J668</f>
        <v>0</v>
      </c>
      <c r="N668" s="16" t="s">
        <v>821</v>
      </c>
      <c r="O668" s="16" t="s">
        <v>822</v>
      </c>
      <c r="P668" s="16" t="s">
        <v>215</v>
      </c>
      <c r="Q668" s="16" t="s">
        <v>962</v>
      </c>
    </row>
    <row r="669" spans="1:17" s="17" customFormat="1" ht="27.75" customHeight="1" x14ac:dyDescent="0.25">
      <c r="A669" s="16">
        <v>662</v>
      </c>
      <c r="B669" s="16" t="s">
        <v>1951</v>
      </c>
      <c r="C669" s="16" t="s">
        <v>2087</v>
      </c>
      <c r="D669" s="16" t="s">
        <v>2393</v>
      </c>
      <c r="E669" s="31">
        <v>1054</v>
      </c>
      <c r="F669" s="16">
        <f>E669/12</f>
        <v>87.833333333333329</v>
      </c>
      <c r="G669" s="16" t="s">
        <v>738</v>
      </c>
      <c r="H669" s="26">
        <v>32.75</v>
      </c>
      <c r="I669" s="16">
        <v>7</v>
      </c>
      <c r="J669" s="26">
        <v>32</v>
      </c>
      <c r="K669" s="16">
        <v>21</v>
      </c>
      <c r="L669" s="21">
        <f>F669*H669</f>
        <v>2876.5416666666665</v>
      </c>
      <c r="M669" s="21">
        <f>F669*J669</f>
        <v>2810.6666666666665</v>
      </c>
      <c r="N669" s="16" t="s">
        <v>10</v>
      </c>
      <c r="O669" s="16" t="s">
        <v>819</v>
      </c>
      <c r="P669" s="16" t="s">
        <v>215</v>
      </c>
      <c r="Q669" s="16" t="s">
        <v>840</v>
      </c>
    </row>
    <row r="670" spans="1:17" s="17" customFormat="1" ht="27.75" customHeight="1" x14ac:dyDescent="0.25">
      <c r="A670" s="16">
        <v>663</v>
      </c>
      <c r="B670" s="16" t="s">
        <v>1944</v>
      </c>
      <c r="C670" s="16" t="s">
        <v>2080</v>
      </c>
      <c r="D670" s="16" t="s">
        <v>2406</v>
      </c>
      <c r="E670" s="31">
        <v>1094</v>
      </c>
      <c r="F670" s="16">
        <f>E670/24</f>
        <v>45.583333333333336</v>
      </c>
      <c r="G670" s="16" t="s">
        <v>904</v>
      </c>
      <c r="H670" s="26">
        <v>147.84</v>
      </c>
      <c r="I670" s="16">
        <v>15</v>
      </c>
      <c r="J670" s="26">
        <v>0</v>
      </c>
      <c r="K670" s="16">
        <v>0</v>
      </c>
      <c r="L670" s="21">
        <f>F670*H670</f>
        <v>6739.0400000000009</v>
      </c>
      <c r="M670" s="21">
        <f>F670*J670</f>
        <v>0</v>
      </c>
      <c r="N670" s="16" t="s">
        <v>821</v>
      </c>
      <c r="O670" s="16" t="s">
        <v>822</v>
      </c>
      <c r="P670" s="16" t="s">
        <v>215</v>
      </c>
      <c r="Q670" s="16" t="s">
        <v>957</v>
      </c>
    </row>
    <row r="671" spans="1:17" s="17" customFormat="1" ht="27.75" customHeight="1" x14ac:dyDescent="0.25">
      <c r="A671" s="16">
        <v>664</v>
      </c>
      <c r="B671" s="16" t="s">
        <v>1962</v>
      </c>
      <c r="C671" s="16" t="s">
        <v>2098</v>
      </c>
      <c r="D671" s="16" t="s">
        <v>2393</v>
      </c>
      <c r="E671" s="31">
        <v>3000</v>
      </c>
      <c r="F671" s="16">
        <f>E671/12</f>
        <v>250</v>
      </c>
      <c r="G671" s="16" t="s">
        <v>738</v>
      </c>
      <c r="H671" s="26">
        <v>18</v>
      </c>
      <c r="I671" s="16">
        <v>7</v>
      </c>
      <c r="J671" s="26">
        <v>16</v>
      </c>
      <c r="K671" s="16">
        <v>21</v>
      </c>
      <c r="L671" s="21">
        <f>F671*H671</f>
        <v>4500</v>
      </c>
      <c r="M671" s="21">
        <f>F671*J671</f>
        <v>4000</v>
      </c>
      <c r="N671" s="16" t="s">
        <v>10</v>
      </c>
      <c r="O671" s="16" t="s">
        <v>819</v>
      </c>
      <c r="P671" s="16" t="s">
        <v>215</v>
      </c>
      <c r="Q671" s="16" t="s">
        <v>847</v>
      </c>
    </row>
    <row r="672" spans="1:17" s="17" customFormat="1" ht="27.75" customHeight="1" x14ac:dyDescent="0.25">
      <c r="A672" s="16">
        <v>665</v>
      </c>
      <c r="B672" s="16" t="s">
        <v>1929</v>
      </c>
      <c r="C672" s="16" t="s">
        <v>2067</v>
      </c>
      <c r="D672" s="16" t="s">
        <v>2393</v>
      </c>
      <c r="E672" s="31">
        <v>1265</v>
      </c>
      <c r="F672" s="16">
        <f>E672/12</f>
        <v>105.41666666666667</v>
      </c>
      <c r="G672" s="16" t="s">
        <v>738</v>
      </c>
      <c r="H672" s="26">
        <v>25</v>
      </c>
      <c r="I672" s="16">
        <v>7</v>
      </c>
      <c r="J672" s="26">
        <v>24</v>
      </c>
      <c r="K672" s="16">
        <v>21</v>
      </c>
      <c r="L672" s="21">
        <f>F672*H672</f>
        <v>2635.416666666667</v>
      </c>
      <c r="M672" s="21">
        <f>F672*J672</f>
        <v>2530</v>
      </c>
      <c r="N672" s="16" t="s">
        <v>10</v>
      </c>
      <c r="O672" s="16" t="s">
        <v>819</v>
      </c>
      <c r="P672" s="16" t="s">
        <v>215</v>
      </c>
      <c r="Q672" s="16" t="s">
        <v>830</v>
      </c>
    </row>
    <row r="673" spans="1:17" s="17" customFormat="1" ht="27.75" customHeight="1" x14ac:dyDescent="0.25">
      <c r="A673" s="16">
        <v>666</v>
      </c>
      <c r="B673" s="16" t="s">
        <v>1508</v>
      </c>
      <c r="C673" s="16" t="s">
        <v>1509</v>
      </c>
      <c r="D673" s="16" t="s">
        <v>2402</v>
      </c>
      <c r="E673" s="31">
        <v>3460</v>
      </c>
      <c r="F673" s="16">
        <f>E673/1</f>
        <v>3460</v>
      </c>
      <c r="G673" s="16" t="s">
        <v>563</v>
      </c>
      <c r="H673" s="26">
        <v>4.7300000000000004</v>
      </c>
      <c r="I673" s="16">
        <v>16</v>
      </c>
      <c r="J673" s="26">
        <v>4.55</v>
      </c>
      <c r="K673" s="16">
        <v>28</v>
      </c>
      <c r="L673" s="21">
        <f>F673*H673</f>
        <v>16365.800000000001</v>
      </c>
      <c r="M673" s="21">
        <f>F673*J673</f>
        <v>15743</v>
      </c>
      <c r="N673" s="16" t="s">
        <v>562</v>
      </c>
      <c r="O673" s="16" t="s">
        <v>307</v>
      </c>
      <c r="P673" s="16" t="s">
        <v>179</v>
      </c>
      <c r="Q673" s="16" t="s">
        <v>564</v>
      </c>
    </row>
    <row r="674" spans="1:17" s="17" customFormat="1" ht="27.75" customHeight="1" x14ac:dyDescent="0.25">
      <c r="A674" s="16">
        <v>667</v>
      </c>
      <c r="B674" s="16" t="s">
        <v>1945</v>
      </c>
      <c r="C674" s="16" t="s">
        <v>2081</v>
      </c>
      <c r="D674" s="16" t="s">
        <v>2393</v>
      </c>
      <c r="E674" s="31">
        <v>1318</v>
      </c>
      <c r="F674" s="16">
        <f>E674/12</f>
        <v>109.83333333333333</v>
      </c>
      <c r="G674" s="16" t="s">
        <v>738</v>
      </c>
      <c r="H674" s="26">
        <v>34</v>
      </c>
      <c r="I674" s="16">
        <v>7</v>
      </c>
      <c r="J674" s="26">
        <v>33.75</v>
      </c>
      <c r="K674" s="16">
        <v>21</v>
      </c>
      <c r="L674" s="21">
        <f>F674*H674</f>
        <v>3734.333333333333</v>
      </c>
      <c r="M674" s="21">
        <f>F674*J674</f>
        <v>3706.875</v>
      </c>
      <c r="N674" s="16" t="s">
        <v>10</v>
      </c>
      <c r="O674" s="16" t="s">
        <v>819</v>
      </c>
      <c r="P674" s="16" t="s">
        <v>215</v>
      </c>
      <c r="Q674" s="16" t="s">
        <v>836</v>
      </c>
    </row>
    <row r="675" spans="1:17" s="17" customFormat="1" ht="27.75" customHeight="1" x14ac:dyDescent="0.25">
      <c r="A675" s="16">
        <v>668</v>
      </c>
      <c r="B675" s="16" t="s">
        <v>1946</v>
      </c>
      <c r="C675" s="16" t="s">
        <v>2082</v>
      </c>
      <c r="D675" s="16" t="s">
        <v>2393</v>
      </c>
      <c r="E675" s="31">
        <v>5294</v>
      </c>
      <c r="F675" s="16">
        <f>E675/12</f>
        <v>441.16666666666669</v>
      </c>
      <c r="G675" s="16" t="s">
        <v>738</v>
      </c>
      <c r="H675" s="26">
        <v>36.700000000000003</v>
      </c>
      <c r="I675" s="16">
        <v>7</v>
      </c>
      <c r="J675" s="26">
        <v>35.299999999999997</v>
      </c>
      <c r="K675" s="16">
        <v>21</v>
      </c>
      <c r="L675" s="21">
        <f>F675*H675</f>
        <v>16190.816666666669</v>
      </c>
      <c r="M675" s="21">
        <f>F675*J675</f>
        <v>15573.183333333332</v>
      </c>
      <c r="N675" s="16" t="s">
        <v>10</v>
      </c>
      <c r="O675" s="16" t="s">
        <v>819</v>
      </c>
      <c r="P675" s="16" t="s">
        <v>215</v>
      </c>
      <c r="Q675" s="16" t="s">
        <v>837</v>
      </c>
    </row>
    <row r="676" spans="1:17" s="17" customFormat="1" ht="27.75" customHeight="1" x14ac:dyDescent="0.25">
      <c r="A676" s="16">
        <v>669</v>
      </c>
      <c r="B676" s="16" t="s">
        <v>1510</v>
      </c>
      <c r="C676" s="16" t="s">
        <v>2267</v>
      </c>
      <c r="D676" s="16" t="s">
        <v>2402</v>
      </c>
      <c r="E676" s="31">
        <v>23490</v>
      </c>
      <c r="F676" s="16">
        <f>E676/28</f>
        <v>838.92857142857144</v>
      </c>
      <c r="G676" s="16" t="s">
        <v>246</v>
      </c>
      <c r="H676" s="26">
        <v>2.11</v>
      </c>
      <c r="I676" s="16">
        <v>16</v>
      </c>
      <c r="J676" s="26">
        <v>2.0299999999999998</v>
      </c>
      <c r="K676" s="16">
        <v>28</v>
      </c>
      <c r="L676" s="21">
        <f>F676*H676</f>
        <v>1770.1392857142857</v>
      </c>
      <c r="M676" s="21">
        <f>F676*J676</f>
        <v>1703.0249999999999</v>
      </c>
      <c r="N676" s="16" t="s">
        <v>10</v>
      </c>
      <c r="O676" s="16" t="s">
        <v>186</v>
      </c>
      <c r="P676" s="16" t="s">
        <v>187</v>
      </c>
      <c r="Q676" s="16" t="s">
        <v>10</v>
      </c>
    </row>
    <row r="677" spans="1:17" s="17" customFormat="1" ht="27.75" customHeight="1" x14ac:dyDescent="0.25">
      <c r="A677" s="16">
        <v>670</v>
      </c>
      <c r="B677" s="16" t="s">
        <v>1511</v>
      </c>
      <c r="C677" s="16" t="s">
        <v>1512</v>
      </c>
      <c r="D677" s="16" t="s">
        <v>2404</v>
      </c>
      <c r="E677" s="31">
        <v>27000</v>
      </c>
      <c r="F677" s="16">
        <f>E677/100</f>
        <v>270</v>
      </c>
      <c r="G677" s="16" t="s">
        <v>204</v>
      </c>
      <c r="H677" s="26">
        <v>6</v>
      </c>
      <c r="I677" s="16">
        <v>80</v>
      </c>
      <c r="J677" s="26">
        <v>0</v>
      </c>
      <c r="K677" s="16">
        <v>0</v>
      </c>
      <c r="L677" s="21">
        <f>F677*H677</f>
        <v>1620</v>
      </c>
      <c r="M677" s="21">
        <f>F677*J677</f>
        <v>0</v>
      </c>
      <c r="N677" s="16" t="s">
        <v>565</v>
      </c>
      <c r="O677" s="16" t="s">
        <v>2415</v>
      </c>
      <c r="P677" s="16" t="s">
        <v>205</v>
      </c>
      <c r="Q677" s="16" t="s">
        <v>206</v>
      </c>
    </row>
    <row r="678" spans="1:17" s="17" customFormat="1" ht="27.75" customHeight="1" x14ac:dyDescent="0.25">
      <c r="A678" s="16">
        <v>671</v>
      </c>
      <c r="B678" s="16" t="s">
        <v>1516</v>
      </c>
      <c r="C678" s="16" t="s">
        <v>1517</v>
      </c>
      <c r="D678" s="16" t="s">
        <v>2404</v>
      </c>
      <c r="E678" s="31">
        <v>40800</v>
      </c>
      <c r="F678" s="16">
        <f>E678/100</f>
        <v>408</v>
      </c>
      <c r="G678" s="16" t="s">
        <v>204</v>
      </c>
      <c r="H678" s="26">
        <v>14.25</v>
      </c>
      <c r="I678" s="16">
        <v>80</v>
      </c>
      <c r="J678" s="26">
        <v>0</v>
      </c>
      <c r="K678" s="16">
        <v>0</v>
      </c>
      <c r="L678" s="21">
        <f>F678*H678</f>
        <v>5814</v>
      </c>
      <c r="M678" s="21">
        <f>F678*J678</f>
        <v>0</v>
      </c>
      <c r="N678" s="16" t="s">
        <v>566</v>
      </c>
      <c r="O678" s="16" t="s">
        <v>2415</v>
      </c>
      <c r="P678" s="16" t="s">
        <v>205</v>
      </c>
      <c r="Q678" s="16" t="s">
        <v>206</v>
      </c>
    </row>
    <row r="679" spans="1:17" s="17" customFormat="1" ht="27.75" customHeight="1" x14ac:dyDescent="0.25">
      <c r="A679" s="16">
        <v>672</v>
      </c>
      <c r="B679" s="16" t="s">
        <v>1513</v>
      </c>
      <c r="C679" s="16" t="s">
        <v>1514</v>
      </c>
      <c r="D679" s="16" t="s">
        <v>2404</v>
      </c>
      <c r="E679" s="31">
        <v>151800</v>
      </c>
      <c r="F679" s="16">
        <f>E679/100</f>
        <v>1518</v>
      </c>
      <c r="G679" s="16" t="s">
        <v>204</v>
      </c>
      <c r="H679" s="26">
        <v>3.5</v>
      </c>
      <c r="I679" s="16">
        <v>80</v>
      </c>
      <c r="J679" s="26">
        <v>0</v>
      </c>
      <c r="K679" s="16">
        <v>0</v>
      </c>
      <c r="L679" s="21">
        <f>F679*H679</f>
        <v>5313</v>
      </c>
      <c r="M679" s="21">
        <f>F679*J679</f>
        <v>0</v>
      </c>
      <c r="N679" s="16" t="s">
        <v>565</v>
      </c>
      <c r="O679" s="16" t="s">
        <v>2415</v>
      </c>
      <c r="P679" s="16" t="s">
        <v>205</v>
      </c>
      <c r="Q679" s="16" t="s">
        <v>206</v>
      </c>
    </row>
    <row r="680" spans="1:17" s="17" customFormat="1" ht="27.75" customHeight="1" x14ac:dyDescent="0.25">
      <c r="A680" s="16">
        <v>673</v>
      </c>
      <c r="B680" s="16" t="s">
        <v>1515</v>
      </c>
      <c r="C680" s="16" t="s">
        <v>2168</v>
      </c>
      <c r="D680" s="16" t="s">
        <v>2404</v>
      </c>
      <c r="E680" s="31">
        <v>112606</v>
      </c>
      <c r="F680" s="16">
        <f>E680/100</f>
        <v>1126.06</v>
      </c>
      <c r="G680" s="16" t="s">
        <v>204</v>
      </c>
      <c r="H680" s="26">
        <v>4.25</v>
      </c>
      <c r="I680" s="16">
        <v>80</v>
      </c>
      <c r="J680" s="26">
        <v>0</v>
      </c>
      <c r="K680" s="16">
        <v>0</v>
      </c>
      <c r="L680" s="21">
        <f>F680*H680</f>
        <v>4785.7550000000001</v>
      </c>
      <c r="M680" s="21">
        <f>F680*J680</f>
        <v>0</v>
      </c>
      <c r="N680" s="16" t="s">
        <v>565</v>
      </c>
      <c r="O680" s="16" t="s">
        <v>2415</v>
      </c>
      <c r="P680" s="16" t="s">
        <v>205</v>
      </c>
      <c r="Q680" s="16" t="s">
        <v>206</v>
      </c>
    </row>
    <row r="681" spans="1:17" s="17" customFormat="1" ht="27.75" customHeight="1" x14ac:dyDescent="0.25">
      <c r="A681" s="16">
        <v>674</v>
      </c>
      <c r="B681" s="16" t="s">
        <v>1520</v>
      </c>
      <c r="C681" s="16" t="s">
        <v>1521</v>
      </c>
      <c r="D681" s="16" t="s">
        <v>2404</v>
      </c>
      <c r="E681" s="31">
        <v>16520</v>
      </c>
      <c r="F681" s="16">
        <f>E681/100</f>
        <v>165.2</v>
      </c>
      <c r="G681" s="16" t="s">
        <v>204</v>
      </c>
      <c r="H681" s="26">
        <v>2.9</v>
      </c>
      <c r="I681" s="16">
        <v>80</v>
      </c>
      <c r="J681" s="26">
        <v>0</v>
      </c>
      <c r="K681" s="16">
        <v>0</v>
      </c>
      <c r="L681" s="21">
        <f>F681*H681</f>
        <v>479.07999999999993</v>
      </c>
      <c r="M681" s="21">
        <f>F681*J681</f>
        <v>0</v>
      </c>
      <c r="N681" s="16" t="s">
        <v>568</v>
      </c>
      <c r="O681" s="16" t="s">
        <v>2415</v>
      </c>
      <c r="P681" s="16" t="s">
        <v>205</v>
      </c>
      <c r="Q681" s="16" t="s">
        <v>206</v>
      </c>
    </row>
    <row r="682" spans="1:17" s="17" customFormat="1" ht="27.75" customHeight="1" x14ac:dyDescent="0.25">
      <c r="A682" s="16">
        <v>675</v>
      </c>
      <c r="B682" s="16" t="s">
        <v>1522</v>
      </c>
      <c r="C682" s="16" t="s">
        <v>2349</v>
      </c>
      <c r="D682" s="16" t="s">
        <v>2393</v>
      </c>
      <c r="E682" s="31">
        <v>6960</v>
      </c>
      <c r="F682" s="16">
        <f>E682/50</f>
        <v>139.19999999999999</v>
      </c>
      <c r="G682" s="16" t="s">
        <v>210</v>
      </c>
      <c r="H682" s="26">
        <v>111.65</v>
      </c>
      <c r="I682" s="16">
        <v>7</v>
      </c>
      <c r="J682" s="26">
        <v>108.1</v>
      </c>
      <c r="K682" s="16">
        <v>21</v>
      </c>
      <c r="L682" s="21">
        <f>F682*H682</f>
        <v>15541.68</v>
      </c>
      <c r="M682" s="21">
        <f>F682*J682</f>
        <v>15047.519999999999</v>
      </c>
      <c r="N682" s="16" t="s">
        <v>10</v>
      </c>
      <c r="O682" s="16" t="s">
        <v>181</v>
      </c>
      <c r="P682" s="16" t="s">
        <v>182</v>
      </c>
      <c r="Q682" s="16" t="s">
        <v>10</v>
      </c>
    </row>
    <row r="683" spans="1:17" s="17" customFormat="1" ht="27.75" customHeight="1" x14ac:dyDescent="0.25">
      <c r="A683" s="16">
        <v>676</v>
      </c>
      <c r="B683" s="16" t="s">
        <v>1518</v>
      </c>
      <c r="C683" s="16" t="s">
        <v>1519</v>
      </c>
      <c r="D683" s="16" t="s">
        <v>2402</v>
      </c>
      <c r="E683" s="31">
        <v>480</v>
      </c>
      <c r="F683" s="16">
        <f>E683/1</f>
        <v>480</v>
      </c>
      <c r="G683" s="16" t="s">
        <v>165</v>
      </c>
      <c r="H683" s="26">
        <v>8.1199999999999992</v>
      </c>
      <c r="I683" s="16">
        <v>16</v>
      </c>
      <c r="J683" s="26">
        <v>0</v>
      </c>
      <c r="K683" s="16">
        <v>0</v>
      </c>
      <c r="L683" s="21">
        <f>F683*H683</f>
        <v>3897.5999999999995</v>
      </c>
      <c r="M683" s="21">
        <f>F683*J683</f>
        <v>0</v>
      </c>
      <c r="N683" s="16" t="s">
        <v>567</v>
      </c>
      <c r="O683" s="16" t="s">
        <v>277</v>
      </c>
      <c r="P683" s="16" t="s">
        <v>278</v>
      </c>
      <c r="Q683" s="16" t="s">
        <v>10</v>
      </c>
    </row>
    <row r="684" spans="1:17" s="17" customFormat="1" ht="27.75" customHeight="1" x14ac:dyDescent="0.25">
      <c r="A684" s="16">
        <v>677</v>
      </c>
      <c r="B684" s="16" t="s">
        <v>1523</v>
      </c>
      <c r="C684" s="16" t="s">
        <v>1524</v>
      </c>
      <c r="D684" s="16" t="s">
        <v>2400</v>
      </c>
      <c r="E684" s="31">
        <v>25498</v>
      </c>
      <c r="F684" s="16">
        <f>E684</f>
        <v>25498</v>
      </c>
      <c r="G684" s="16" t="s">
        <v>384</v>
      </c>
      <c r="H684" s="26">
        <v>0.7</v>
      </c>
      <c r="I684" s="16">
        <v>30</v>
      </c>
      <c r="J684" s="26">
        <v>0</v>
      </c>
      <c r="K684" s="16">
        <v>0</v>
      </c>
      <c r="L684" s="21">
        <f>F684*H684</f>
        <v>17848.599999999999</v>
      </c>
      <c r="M684" s="21">
        <f>F684*J684</f>
        <v>0</v>
      </c>
      <c r="N684" s="16" t="s">
        <v>272</v>
      </c>
      <c r="O684" s="16" t="s">
        <v>273</v>
      </c>
      <c r="P684" s="16" t="s">
        <v>169</v>
      </c>
      <c r="Q684" s="16" t="s">
        <v>10</v>
      </c>
    </row>
    <row r="685" spans="1:17" s="17" customFormat="1" ht="27.75" customHeight="1" x14ac:dyDescent="0.25">
      <c r="A685" s="16">
        <v>678</v>
      </c>
      <c r="B685" s="16" t="s">
        <v>1525</v>
      </c>
      <c r="C685" s="16" t="s">
        <v>2372</v>
      </c>
      <c r="D685" s="16" t="s">
        <v>2388</v>
      </c>
      <c r="E685" s="31">
        <v>19580</v>
      </c>
      <c r="F685" s="16">
        <f>E685/20</f>
        <v>979</v>
      </c>
      <c r="G685" s="16" t="s">
        <v>332</v>
      </c>
      <c r="H685" s="26">
        <v>1.21</v>
      </c>
      <c r="I685" s="16">
        <v>14</v>
      </c>
      <c r="J685" s="26">
        <v>0</v>
      </c>
      <c r="K685" s="16">
        <v>0</v>
      </c>
      <c r="L685" s="21">
        <f>F685*H685</f>
        <v>1184.5899999999999</v>
      </c>
      <c r="M685" s="21">
        <f>F685*J685</f>
        <v>0</v>
      </c>
      <c r="N685" s="16" t="s">
        <v>569</v>
      </c>
      <c r="O685" s="16" t="s">
        <v>171</v>
      </c>
      <c r="P685" s="16" t="s">
        <v>169</v>
      </c>
      <c r="Q685" s="16" t="s">
        <v>10</v>
      </c>
    </row>
    <row r="686" spans="1:17" s="17" customFormat="1" ht="27.75" customHeight="1" x14ac:dyDescent="0.25">
      <c r="A686" s="16">
        <v>679</v>
      </c>
      <c r="B686" s="16" t="s">
        <v>1526</v>
      </c>
      <c r="C686" s="16" t="s">
        <v>1527</v>
      </c>
      <c r="D686" s="16" t="s">
        <v>2393</v>
      </c>
      <c r="E686" s="31">
        <v>18300</v>
      </c>
      <c r="F686" s="16">
        <f>E686/100</f>
        <v>183</v>
      </c>
      <c r="G686" s="16" t="s">
        <v>314</v>
      </c>
      <c r="H686" s="26">
        <v>48.75</v>
      </c>
      <c r="I686" s="16">
        <v>7</v>
      </c>
      <c r="J686" s="26">
        <v>47.2</v>
      </c>
      <c r="K686" s="16">
        <v>21</v>
      </c>
      <c r="L686" s="21">
        <f>F686*H686</f>
        <v>8921.25</v>
      </c>
      <c r="M686" s="21">
        <f>F686*J686</f>
        <v>8637.6</v>
      </c>
      <c r="N686" s="16" t="s">
        <v>10</v>
      </c>
      <c r="O686" s="16" t="s">
        <v>181</v>
      </c>
      <c r="P686" s="16" t="s">
        <v>182</v>
      </c>
      <c r="Q686" s="16" t="s">
        <v>10</v>
      </c>
    </row>
    <row r="687" spans="1:17" s="17" customFormat="1" ht="27.75" customHeight="1" x14ac:dyDescent="0.25">
      <c r="A687" s="16">
        <v>680</v>
      </c>
      <c r="B687" s="16" t="s">
        <v>1528</v>
      </c>
      <c r="C687" s="16" t="s">
        <v>1529</v>
      </c>
      <c r="D687" s="16" t="s">
        <v>2109</v>
      </c>
      <c r="E687" s="31">
        <v>38200</v>
      </c>
      <c r="F687" s="16">
        <f>E687/G687</f>
        <v>382</v>
      </c>
      <c r="G687" s="36">
        <v>100</v>
      </c>
      <c r="H687" s="26">
        <v>2.2000000000000002</v>
      </c>
      <c r="I687" s="16">
        <v>15</v>
      </c>
      <c r="J687" s="26">
        <v>0</v>
      </c>
      <c r="K687" s="16">
        <v>0</v>
      </c>
      <c r="L687" s="21">
        <f>F687*H687</f>
        <v>840.40000000000009</v>
      </c>
      <c r="M687" s="21">
        <f>F687*J687</f>
        <v>0</v>
      </c>
      <c r="N687" s="16" t="s">
        <v>10</v>
      </c>
      <c r="O687" s="16" t="s">
        <v>357</v>
      </c>
      <c r="P687" s="16" t="s">
        <v>169</v>
      </c>
      <c r="Q687" s="16" t="s">
        <v>35</v>
      </c>
    </row>
    <row r="688" spans="1:17" s="17" customFormat="1" ht="27.75" customHeight="1" x14ac:dyDescent="0.25">
      <c r="A688" s="16">
        <v>681</v>
      </c>
      <c r="B688" s="16" t="s">
        <v>1532</v>
      </c>
      <c r="C688" s="16" t="s">
        <v>2421</v>
      </c>
      <c r="D688" s="16" t="s">
        <v>2404</v>
      </c>
      <c r="E688" s="31">
        <v>113000</v>
      </c>
      <c r="F688" s="16">
        <f>E688/1000</f>
        <v>113</v>
      </c>
      <c r="G688" s="16" t="s">
        <v>232</v>
      </c>
      <c r="H688" s="26">
        <v>21</v>
      </c>
      <c r="I688" s="16">
        <v>80</v>
      </c>
      <c r="J688" s="26">
        <v>0</v>
      </c>
      <c r="K688" s="16">
        <v>0</v>
      </c>
      <c r="L688" s="21">
        <f>F688*H688</f>
        <v>2373</v>
      </c>
      <c r="M688" s="21">
        <f>F688*J688</f>
        <v>0</v>
      </c>
      <c r="N688" s="16" t="s">
        <v>572</v>
      </c>
      <c r="O688" s="16" t="s">
        <v>2415</v>
      </c>
      <c r="P688" s="16" t="s">
        <v>205</v>
      </c>
      <c r="Q688" s="16" t="s">
        <v>206</v>
      </c>
    </row>
    <row r="689" spans="1:17" s="17" customFormat="1" ht="27.75" customHeight="1" x14ac:dyDescent="0.25">
      <c r="A689" s="16">
        <v>682</v>
      </c>
      <c r="B689" s="16" t="s">
        <v>1533</v>
      </c>
      <c r="C689" s="16" t="s">
        <v>2169</v>
      </c>
      <c r="D689" s="16" t="s">
        <v>2404</v>
      </c>
      <c r="E689" s="31">
        <v>46900</v>
      </c>
      <c r="F689" s="16">
        <f>E689/100</f>
        <v>469</v>
      </c>
      <c r="G689" s="16" t="s">
        <v>204</v>
      </c>
      <c r="H689" s="26">
        <v>2.7</v>
      </c>
      <c r="I689" s="16">
        <v>80</v>
      </c>
      <c r="J689" s="26">
        <v>0</v>
      </c>
      <c r="K689" s="16">
        <v>0</v>
      </c>
      <c r="L689" s="21">
        <f>F689*H689</f>
        <v>1266.3000000000002</v>
      </c>
      <c r="M689" s="21">
        <f>F689*J689</f>
        <v>0</v>
      </c>
      <c r="N689" s="16" t="s">
        <v>573</v>
      </c>
      <c r="O689" s="16" t="s">
        <v>2415</v>
      </c>
      <c r="P689" s="16" t="s">
        <v>205</v>
      </c>
      <c r="Q689" s="16" t="s">
        <v>206</v>
      </c>
    </row>
    <row r="690" spans="1:17" s="17" customFormat="1" ht="27.75" customHeight="1" x14ac:dyDescent="0.25">
      <c r="A690" s="16">
        <v>683</v>
      </c>
      <c r="B690" s="16" t="s">
        <v>1530</v>
      </c>
      <c r="C690" s="16" t="s">
        <v>1531</v>
      </c>
      <c r="D690" s="16" t="s">
        <v>2402</v>
      </c>
      <c r="E690" s="31">
        <v>4466</v>
      </c>
      <c r="F690" s="16">
        <f>E690/10</f>
        <v>446.6</v>
      </c>
      <c r="G690" s="16" t="s">
        <v>352</v>
      </c>
      <c r="H690" s="26">
        <v>35.700000000000003</v>
      </c>
      <c r="I690" s="16">
        <v>16</v>
      </c>
      <c r="J690" s="26">
        <v>34.450000000000003</v>
      </c>
      <c r="K690" s="16">
        <v>28</v>
      </c>
      <c r="L690" s="21">
        <f>F690*H690</f>
        <v>15943.620000000003</v>
      </c>
      <c r="M690" s="21">
        <f>F690*J690</f>
        <v>15385.370000000003</v>
      </c>
      <c r="N690" s="16" t="s">
        <v>570</v>
      </c>
      <c r="O690" s="16" t="s">
        <v>571</v>
      </c>
      <c r="P690" s="16" t="s">
        <v>182</v>
      </c>
      <c r="Q690" s="16" t="s">
        <v>10</v>
      </c>
    </row>
    <row r="691" spans="1:17" s="17" customFormat="1" ht="27.75" customHeight="1" x14ac:dyDescent="0.25">
      <c r="A691" s="16">
        <v>684</v>
      </c>
      <c r="B691" s="16" t="s">
        <v>1534</v>
      </c>
      <c r="C691" s="16" t="s">
        <v>2170</v>
      </c>
      <c r="D691" s="16" t="s">
        <v>2404</v>
      </c>
      <c r="E691" s="31">
        <v>735500</v>
      </c>
      <c r="F691" s="16">
        <f>E691/1000</f>
        <v>735.5</v>
      </c>
      <c r="G691" s="16" t="s">
        <v>232</v>
      </c>
      <c r="H691" s="26">
        <v>16</v>
      </c>
      <c r="I691" s="16">
        <v>80</v>
      </c>
      <c r="J691" s="26">
        <v>0</v>
      </c>
      <c r="K691" s="16">
        <v>0</v>
      </c>
      <c r="L691" s="21">
        <f>F691*H691</f>
        <v>11768</v>
      </c>
      <c r="M691" s="21">
        <f>F691*J691</f>
        <v>0</v>
      </c>
      <c r="N691" s="16" t="s">
        <v>573</v>
      </c>
      <c r="O691" s="16" t="s">
        <v>2415</v>
      </c>
      <c r="P691" s="16" t="s">
        <v>205</v>
      </c>
      <c r="Q691" s="16" t="s">
        <v>206</v>
      </c>
    </row>
    <row r="692" spans="1:17" s="17" customFormat="1" ht="27.75" customHeight="1" x14ac:dyDescent="0.25">
      <c r="A692" s="16">
        <v>685</v>
      </c>
      <c r="B692" s="16" t="s">
        <v>1535</v>
      </c>
      <c r="C692" s="16" t="s">
        <v>1536</v>
      </c>
      <c r="D692" s="16" t="s">
        <v>2393</v>
      </c>
      <c r="E692" s="31">
        <v>416</v>
      </c>
      <c r="F692" s="16">
        <f>E692</f>
        <v>416</v>
      </c>
      <c r="G692" s="16" t="s">
        <v>216</v>
      </c>
      <c r="H692" s="26">
        <v>3.8</v>
      </c>
      <c r="I692" s="16">
        <v>7</v>
      </c>
      <c r="J692" s="26">
        <v>3.55</v>
      </c>
      <c r="K692" s="16">
        <v>21</v>
      </c>
      <c r="L692" s="21">
        <f>F692*H692</f>
        <v>1580.8</v>
      </c>
      <c r="M692" s="21">
        <f>F692*J692</f>
        <v>1476.8</v>
      </c>
      <c r="N692" s="16" t="s">
        <v>10</v>
      </c>
      <c r="O692" s="16" t="s">
        <v>217</v>
      </c>
      <c r="P692" s="16" t="s">
        <v>218</v>
      </c>
      <c r="Q692" s="16">
        <v>0</v>
      </c>
    </row>
    <row r="693" spans="1:17" s="17" customFormat="1" ht="27.75" customHeight="1" x14ac:dyDescent="0.25">
      <c r="A693" s="16">
        <v>686</v>
      </c>
      <c r="B693" s="16" t="s">
        <v>1537</v>
      </c>
      <c r="C693" s="16" t="s">
        <v>1538</v>
      </c>
      <c r="D693" s="16" t="s">
        <v>2402</v>
      </c>
      <c r="E693" s="31">
        <v>19960</v>
      </c>
      <c r="F693" s="16">
        <f>E693/100</f>
        <v>199.6</v>
      </c>
      <c r="G693" s="16" t="s">
        <v>204</v>
      </c>
      <c r="H693" s="26">
        <v>62.87</v>
      </c>
      <c r="I693" s="16">
        <v>16</v>
      </c>
      <c r="J693" s="26">
        <v>60.7</v>
      </c>
      <c r="K693" s="16">
        <v>28</v>
      </c>
      <c r="L693" s="21">
        <f>F693*H693</f>
        <v>12548.851999999999</v>
      </c>
      <c r="M693" s="21">
        <f>F693*J693</f>
        <v>12115.72</v>
      </c>
      <c r="N693" s="16" t="s">
        <v>574</v>
      </c>
      <c r="O693" s="16" t="s">
        <v>265</v>
      </c>
      <c r="P693" s="16" t="s">
        <v>205</v>
      </c>
      <c r="Q693" s="16" t="s">
        <v>10</v>
      </c>
    </row>
    <row r="694" spans="1:17" s="17" customFormat="1" ht="27.75" customHeight="1" x14ac:dyDescent="0.25">
      <c r="A694" s="16">
        <v>687</v>
      </c>
      <c r="B694" s="16" t="s">
        <v>1539</v>
      </c>
      <c r="C694" s="16" t="s">
        <v>1540</v>
      </c>
      <c r="D694" s="16" t="s">
        <v>2402</v>
      </c>
      <c r="E694" s="31">
        <v>259150</v>
      </c>
      <c r="F694" s="16">
        <f>E694/100</f>
        <v>2591.5</v>
      </c>
      <c r="G694" s="16" t="s">
        <v>204</v>
      </c>
      <c r="H694" s="26">
        <v>18.23</v>
      </c>
      <c r="I694" s="16">
        <v>16</v>
      </c>
      <c r="J694" s="26">
        <v>17.55</v>
      </c>
      <c r="K694" s="16">
        <v>28</v>
      </c>
      <c r="L694" s="21">
        <f>F694*H694</f>
        <v>47243.044999999998</v>
      </c>
      <c r="M694" s="21">
        <f>F694*J694</f>
        <v>45480.825000000004</v>
      </c>
      <c r="N694" s="16" t="s">
        <v>575</v>
      </c>
      <c r="O694" s="16" t="s">
        <v>277</v>
      </c>
      <c r="P694" s="16" t="s">
        <v>187</v>
      </c>
      <c r="Q694" s="16" t="s">
        <v>10</v>
      </c>
    </row>
    <row r="695" spans="1:17" s="17" customFormat="1" ht="27.75" customHeight="1" x14ac:dyDescent="0.25">
      <c r="A695" s="16">
        <v>688</v>
      </c>
      <c r="B695" s="16" t="s">
        <v>1541</v>
      </c>
      <c r="C695" s="16" t="s">
        <v>1542</v>
      </c>
      <c r="D695" s="16" t="s">
        <v>2402</v>
      </c>
      <c r="E695" s="31">
        <v>60380</v>
      </c>
      <c r="F695" s="16">
        <f>E695/100</f>
        <v>603.79999999999995</v>
      </c>
      <c r="G695" s="16" t="s">
        <v>204</v>
      </c>
      <c r="H695" s="26">
        <v>19.309999999999999</v>
      </c>
      <c r="I695" s="16">
        <v>16</v>
      </c>
      <c r="J695" s="26">
        <v>18.59</v>
      </c>
      <c r="K695" s="16">
        <v>28</v>
      </c>
      <c r="L695" s="21">
        <f>F695*H695</f>
        <v>11659.377999999999</v>
      </c>
      <c r="M695" s="21">
        <f>F695*J695</f>
        <v>11224.642</v>
      </c>
      <c r="N695" s="16" t="s">
        <v>575</v>
      </c>
      <c r="O695" s="16" t="s">
        <v>277</v>
      </c>
      <c r="P695" s="16" t="s">
        <v>187</v>
      </c>
      <c r="Q695" s="16" t="s">
        <v>576</v>
      </c>
    </row>
    <row r="696" spans="1:17" s="17" customFormat="1" ht="27.75" customHeight="1" x14ac:dyDescent="0.25">
      <c r="A696" s="16">
        <v>689</v>
      </c>
      <c r="B696" s="16" t="s">
        <v>1543</v>
      </c>
      <c r="C696" s="16" t="s">
        <v>1544</v>
      </c>
      <c r="D696" s="16" t="s">
        <v>2402</v>
      </c>
      <c r="E696" s="31">
        <v>29500</v>
      </c>
      <c r="F696" s="16">
        <f>E696/100</f>
        <v>295</v>
      </c>
      <c r="G696" s="16" t="s">
        <v>204</v>
      </c>
      <c r="H696" s="26">
        <v>45.9</v>
      </c>
      <c r="I696" s="16">
        <v>16</v>
      </c>
      <c r="J696" s="26">
        <v>44.2</v>
      </c>
      <c r="K696" s="16">
        <v>28</v>
      </c>
      <c r="L696" s="21">
        <f>F696*H696</f>
        <v>13540.5</v>
      </c>
      <c r="M696" s="21">
        <f>F696*J696</f>
        <v>13039</v>
      </c>
      <c r="N696" s="16" t="s">
        <v>575</v>
      </c>
      <c r="O696" s="16" t="s">
        <v>277</v>
      </c>
      <c r="P696" s="16" t="s">
        <v>187</v>
      </c>
      <c r="Q696" s="16" t="s">
        <v>10</v>
      </c>
    </row>
    <row r="697" spans="1:17" s="17" customFormat="1" ht="27.75" customHeight="1" x14ac:dyDescent="0.25">
      <c r="A697" s="16">
        <v>690</v>
      </c>
      <c r="B697" s="16" t="s">
        <v>1545</v>
      </c>
      <c r="C697" s="16" t="s">
        <v>1546</v>
      </c>
      <c r="D697" s="16" t="s">
        <v>2402</v>
      </c>
      <c r="E697" s="31">
        <v>7320</v>
      </c>
      <c r="F697" s="16">
        <f>E697/1</f>
        <v>7320</v>
      </c>
      <c r="G697" s="16" t="s">
        <v>165</v>
      </c>
      <c r="H697" s="26">
        <v>3.47</v>
      </c>
      <c r="I697" s="16">
        <v>16</v>
      </c>
      <c r="J697" s="26">
        <v>3.34</v>
      </c>
      <c r="K697" s="16">
        <v>28</v>
      </c>
      <c r="L697" s="21">
        <f>F697*H697</f>
        <v>25400.400000000001</v>
      </c>
      <c r="M697" s="21">
        <f>F697*J697</f>
        <v>24448.799999999999</v>
      </c>
      <c r="N697" s="16" t="s">
        <v>10</v>
      </c>
      <c r="O697" s="16" t="s">
        <v>186</v>
      </c>
      <c r="P697" s="16" t="s">
        <v>187</v>
      </c>
      <c r="Q697" s="16" t="s">
        <v>10</v>
      </c>
    </row>
    <row r="698" spans="1:17" s="17" customFormat="1" ht="27.75" customHeight="1" x14ac:dyDescent="0.25">
      <c r="A698" s="16">
        <v>691</v>
      </c>
      <c r="B698" s="16" t="s">
        <v>1552</v>
      </c>
      <c r="C698" s="16" t="s">
        <v>1553</v>
      </c>
      <c r="D698" s="16" t="s">
        <v>2403</v>
      </c>
      <c r="E698" s="31">
        <v>4000</v>
      </c>
      <c r="F698" s="16">
        <f>E698</f>
        <v>4000</v>
      </c>
      <c r="G698" s="16" t="s">
        <v>428</v>
      </c>
      <c r="H698" s="26">
        <v>2.4900000000000002</v>
      </c>
      <c r="I698" s="16">
        <v>16</v>
      </c>
      <c r="J698" s="26">
        <v>2.2799999999999998</v>
      </c>
      <c r="K698" s="16">
        <v>21</v>
      </c>
      <c r="L698" s="21">
        <f>F698*H698</f>
        <v>9960</v>
      </c>
      <c r="M698" s="21">
        <f>F698*J698</f>
        <v>9120</v>
      </c>
      <c r="N698" s="16" t="s">
        <v>580</v>
      </c>
      <c r="O698" s="16" t="s">
        <v>240</v>
      </c>
      <c r="P698" s="16" t="s">
        <v>241</v>
      </c>
      <c r="Q698" s="16" t="s">
        <v>10</v>
      </c>
    </row>
    <row r="699" spans="1:17" s="17" customFormat="1" ht="27.75" customHeight="1" x14ac:dyDescent="0.25">
      <c r="A699" s="16">
        <v>692</v>
      </c>
      <c r="B699" s="16" t="s">
        <v>1554</v>
      </c>
      <c r="C699" s="16" t="s">
        <v>1555</v>
      </c>
      <c r="D699" s="16" t="s">
        <v>2403</v>
      </c>
      <c r="E699" s="31">
        <v>859025</v>
      </c>
      <c r="F699" s="16">
        <f>E699/500</f>
        <v>1718.05</v>
      </c>
      <c r="G699" s="16" t="s">
        <v>331</v>
      </c>
      <c r="H699" s="26">
        <v>18.29</v>
      </c>
      <c r="I699" s="16">
        <v>16</v>
      </c>
      <c r="J699" s="26">
        <v>17.559999999999999</v>
      </c>
      <c r="K699" s="16">
        <v>21</v>
      </c>
      <c r="L699" s="21">
        <f>F699*H699</f>
        <v>31423.134499999996</v>
      </c>
      <c r="M699" s="21">
        <f>F699*J699</f>
        <v>30168.957999999999</v>
      </c>
      <c r="N699" s="16" t="s">
        <v>581</v>
      </c>
      <c r="O699" s="16" t="s">
        <v>240</v>
      </c>
      <c r="P699" s="16" t="s">
        <v>241</v>
      </c>
      <c r="Q699" s="16" t="s">
        <v>10</v>
      </c>
    </row>
    <row r="700" spans="1:17" s="17" customFormat="1" ht="27.75" customHeight="1" x14ac:dyDescent="0.25">
      <c r="A700" s="16">
        <v>693</v>
      </c>
      <c r="B700" s="16" t="s">
        <v>1556</v>
      </c>
      <c r="C700" s="16" t="s">
        <v>1557</v>
      </c>
      <c r="D700" s="16" t="s">
        <v>2393</v>
      </c>
      <c r="E700" s="31">
        <v>6000</v>
      </c>
      <c r="F700" s="16">
        <f>E700/25</f>
        <v>240</v>
      </c>
      <c r="G700" s="16" t="s">
        <v>373</v>
      </c>
      <c r="H700" s="26">
        <v>17</v>
      </c>
      <c r="I700" s="16">
        <v>7</v>
      </c>
      <c r="J700" s="26">
        <v>15.5</v>
      </c>
      <c r="K700" s="16">
        <v>21</v>
      </c>
      <c r="L700" s="21">
        <f>F700*H700</f>
        <v>4080</v>
      </c>
      <c r="M700" s="21">
        <f>F700*J700</f>
        <v>3720</v>
      </c>
      <c r="N700" s="16" t="s">
        <v>10</v>
      </c>
      <c r="O700" s="16" t="s">
        <v>181</v>
      </c>
      <c r="P700" s="16" t="s">
        <v>182</v>
      </c>
      <c r="Q700" s="16" t="s">
        <v>582</v>
      </c>
    </row>
    <row r="701" spans="1:17" s="17" customFormat="1" ht="27.75" customHeight="1" x14ac:dyDescent="0.25">
      <c r="A701" s="16">
        <v>694</v>
      </c>
      <c r="B701" s="16" t="s">
        <v>985</v>
      </c>
      <c r="C701" s="16" t="s">
        <v>2278</v>
      </c>
      <c r="D701" s="16" t="s">
        <v>2401</v>
      </c>
      <c r="E701" s="31">
        <v>546000</v>
      </c>
      <c r="F701" s="16">
        <f>E701/1000</f>
        <v>546</v>
      </c>
      <c r="G701" s="16" t="s">
        <v>20</v>
      </c>
      <c r="H701" s="26">
        <v>21</v>
      </c>
      <c r="I701" s="16">
        <v>15</v>
      </c>
      <c r="J701" s="26">
        <v>0</v>
      </c>
      <c r="K701" s="16">
        <v>0</v>
      </c>
      <c r="L701" s="21">
        <f>F701*H701</f>
        <v>11466</v>
      </c>
      <c r="M701" s="21">
        <f>F701*J701</f>
        <v>0</v>
      </c>
      <c r="N701" s="16" t="s">
        <v>99</v>
      </c>
      <c r="O701" s="16" t="s">
        <v>21</v>
      </c>
      <c r="P701" s="16" t="s">
        <v>22</v>
      </c>
      <c r="Q701" s="16" t="s">
        <v>100</v>
      </c>
    </row>
    <row r="702" spans="1:17" s="17" customFormat="1" ht="27.75" customHeight="1" x14ac:dyDescent="0.25">
      <c r="A702" s="16">
        <v>695</v>
      </c>
      <c r="B702" s="16" t="s">
        <v>1547</v>
      </c>
      <c r="C702" s="16" t="s">
        <v>2272</v>
      </c>
      <c r="D702" s="16" t="s">
        <v>2402</v>
      </c>
      <c r="E702" s="31">
        <v>19120</v>
      </c>
      <c r="F702" s="16">
        <f>E702/28</f>
        <v>682.85714285714289</v>
      </c>
      <c r="G702" s="16" t="s">
        <v>246</v>
      </c>
      <c r="H702" s="26">
        <v>3.5</v>
      </c>
      <c r="I702" s="16">
        <v>14</v>
      </c>
      <c r="J702" s="26">
        <v>3.38</v>
      </c>
      <c r="K702" s="16">
        <v>28</v>
      </c>
      <c r="L702" s="21">
        <f>F702*H702</f>
        <v>2390</v>
      </c>
      <c r="M702" s="21">
        <f>F702*J702</f>
        <v>2308.0571428571429</v>
      </c>
      <c r="N702" s="16" t="s">
        <v>577</v>
      </c>
      <c r="O702" s="16" t="s">
        <v>208</v>
      </c>
      <c r="P702" s="16" t="s">
        <v>187</v>
      </c>
      <c r="Q702" s="16" t="s">
        <v>10</v>
      </c>
    </row>
    <row r="703" spans="1:17" s="17" customFormat="1" ht="27.75" customHeight="1" x14ac:dyDescent="0.25">
      <c r="A703" s="16">
        <v>696</v>
      </c>
      <c r="B703" s="16" t="s">
        <v>1548</v>
      </c>
      <c r="C703" s="16" t="s">
        <v>2350</v>
      </c>
      <c r="D703" s="16" t="s">
        <v>2393</v>
      </c>
      <c r="E703" s="31">
        <v>1870</v>
      </c>
      <c r="F703" s="16">
        <f>E703/10</f>
        <v>187</v>
      </c>
      <c r="G703" s="16" t="s">
        <v>323</v>
      </c>
      <c r="H703" s="26">
        <v>11.6</v>
      </c>
      <c r="I703" s="16">
        <v>7</v>
      </c>
      <c r="J703" s="26">
        <v>11.2</v>
      </c>
      <c r="K703" s="16">
        <v>21</v>
      </c>
      <c r="L703" s="21">
        <f>F703*H703</f>
        <v>2169.1999999999998</v>
      </c>
      <c r="M703" s="21">
        <f>F703*J703</f>
        <v>2094.4</v>
      </c>
      <c r="N703" s="16" t="s">
        <v>10</v>
      </c>
      <c r="O703" s="16" t="s">
        <v>268</v>
      </c>
      <c r="P703" s="16" t="s">
        <v>215</v>
      </c>
      <c r="Q703" s="16" t="s">
        <v>440</v>
      </c>
    </row>
    <row r="704" spans="1:17" s="17" customFormat="1" ht="27.75" customHeight="1" x14ac:dyDescent="0.25">
      <c r="A704" s="16">
        <v>697</v>
      </c>
      <c r="B704" s="16" t="s">
        <v>1549</v>
      </c>
      <c r="C704" s="16" t="s">
        <v>2383</v>
      </c>
      <c r="D704" s="16" t="s">
        <v>2109</v>
      </c>
      <c r="E704" s="31">
        <v>20090</v>
      </c>
      <c r="F704" s="16">
        <f>E704/G704</f>
        <v>200.9</v>
      </c>
      <c r="G704" s="36">
        <v>100</v>
      </c>
      <c r="H704" s="26">
        <v>2.4</v>
      </c>
      <c r="I704" s="16">
        <v>15</v>
      </c>
      <c r="J704" s="26">
        <v>0</v>
      </c>
      <c r="K704" s="16">
        <v>0</v>
      </c>
      <c r="L704" s="21">
        <f>F704*H704</f>
        <v>482.15999999999997</v>
      </c>
      <c r="M704" s="21">
        <f>F704*J704</f>
        <v>0</v>
      </c>
      <c r="N704" s="16" t="s">
        <v>578</v>
      </c>
      <c r="O704" s="16" t="s">
        <v>357</v>
      </c>
      <c r="P704" s="16" t="s">
        <v>169</v>
      </c>
      <c r="Q704" s="16" t="s">
        <v>35</v>
      </c>
    </row>
    <row r="705" spans="1:17" s="17" customFormat="1" ht="27.75" customHeight="1" x14ac:dyDescent="0.25">
      <c r="A705" s="16">
        <v>698</v>
      </c>
      <c r="B705" s="16" t="s">
        <v>1558</v>
      </c>
      <c r="C705" s="16" t="s">
        <v>1559</v>
      </c>
      <c r="D705" s="16" t="s">
        <v>2402</v>
      </c>
      <c r="E705" s="31">
        <v>10670</v>
      </c>
      <c r="F705" s="16">
        <f>E705/100</f>
        <v>106.7</v>
      </c>
      <c r="G705" s="16" t="s">
        <v>237</v>
      </c>
      <c r="H705" s="26">
        <v>63</v>
      </c>
      <c r="I705" s="16">
        <v>16</v>
      </c>
      <c r="J705" s="26">
        <v>60.75</v>
      </c>
      <c r="K705" s="16">
        <v>28</v>
      </c>
      <c r="L705" s="21">
        <f>F705*H705</f>
        <v>6722.1</v>
      </c>
      <c r="M705" s="21">
        <f>F705*J705</f>
        <v>6482.0250000000005</v>
      </c>
      <c r="N705" s="16" t="s">
        <v>10</v>
      </c>
      <c r="O705" s="16" t="s">
        <v>233</v>
      </c>
      <c r="P705" s="16" t="s">
        <v>583</v>
      </c>
      <c r="Q705" s="16" t="s">
        <v>584</v>
      </c>
    </row>
    <row r="706" spans="1:17" s="17" customFormat="1" ht="27.75" customHeight="1" x14ac:dyDescent="0.25">
      <c r="A706" s="16">
        <v>699</v>
      </c>
      <c r="B706" s="16" t="s">
        <v>1560</v>
      </c>
      <c r="C706" s="16" t="s">
        <v>1561</v>
      </c>
      <c r="D706" s="16" t="s">
        <v>2401</v>
      </c>
      <c r="E706" s="31">
        <v>109500</v>
      </c>
      <c r="F706" s="16">
        <f>E706/60</f>
        <v>1825</v>
      </c>
      <c r="G706" s="16" t="s">
        <v>479</v>
      </c>
      <c r="H706" s="26">
        <v>5.48</v>
      </c>
      <c r="I706" s="16">
        <v>14</v>
      </c>
      <c r="J706" s="26">
        <v>0</v>
      </c>
      <c r="K706" s="16">
        <v>0</v>
      </c>
      <c r="L706" s="21">
        <f>F706*H706</f>
        <v>10001</v>
      </c>
      <c r="M706" s="21">
        <f>F706*J706</f>
        <v>0</v>
      </c>
      <c r="N706" s="16" t="s">
        <v>585</v>
      </c>
      <c r="O706" s="16" t="s">
        <v>376</v>
      </c>
      <c r="P706" s="16" t="s">
        <v>205</v>
      </c>
      <c r="Q706" s="16" t="s">
        <v>586</v>
      </c>
    </row>
    <row r="707" spans="1:17" s="17" customFormat="1" ht="27.75" customHeight="1" x14ac:dyDescent="0.25">
      <c r="A707" s="16">
        <v>700</v>
      </c>
      <c r="B707" s="16" t="s">
        <v>1425</v>
      </c>
      <c r="C707" s="16" t="s">
        <v>1426</v>
      </c>
      <c r="D707" s="16" t="s">
        <v>2393</v>
      </c>
      <c r="E707" s="31">
        <v>10530</v>
      </c>
      <c r="F707" s="16">
        <f>E707/100</f>
        <v>105.3</v>
      </c>
      <c r="G707" s="16" t="s">
        <v>314</v>
      </c>
      <c r="H707" s="26">
        <v>48.75</v>
      </c>
      <c r="I707" s="16">
        <v>7</v>
      </c>
      <c r="J707" s="26">
        <v>47.2</v>
      </c>
      <c r="K707" s="16">
        <v>21</v>
      </c>
      <c r="L707" s="21">
        <f>F707*H707</f>
        <v>5133.375</v>
      </c>
      <c r="M707" s="21">
        <f>F707*J707</f>
        <v>4970.16</v>
      </c>
      <c r="N707" s="16" t="s">
        <v>10</v>
      </c>
      <c r="O707" s="16" t="s">
        <v>181</v>
      </c>
      <c r="P707" s="16" t="s">
        <v>182</v>
      </c>
      <c r="Q707" s="16" t="s">
        <v>328</v>
      </c>
    </row>
    <row r="708" spans="1:17" s="17" customFormat="1" ht="27.75" customHeight="1" x14ac:dyDescent="0.25">
      <c r="A708" s="16">
        <v>701</v>
      </c>
      <c r="B708" s="16" t="s">
        <v>1550</v>
      </c>
      <c r="C708" s="16" t="s">
        <v>1551</v>
      </c>
      <c r="D708" s="16" t="s">
        <v>2393</v>
      </c>
      <c r="E708" s="31">
        <v>718</v>
      </c>
      <c r="F708" s="16">
        <f>E708/1</f>
        <v>718</v>
      </c>
      <c r="G708" s="16" t="s">
        <v>165</v>
      </c>
      <c r="H708" s="26">
        <v>4.75</v>
      </c>
      <c r="I708" s="16">
        <v>7</v>
      </c>
      <c r="J708" s="26">
        <v>4.55</v>
      </c>
      <c r="K708" s="16">
        <v>21</v>
      </c>
      <c r="L708" s="21">
        <f>F708*H708</f>
        <v>3410.5</v>
      </c>
      <c r="M708" s="21">
        <f>F708*J708</f>
        <v>3266.9</v>
      </c>
      <c r="N708" s="16" t="s">
        <v>10</v>
      </c>
      <c r="O708" s="16" t="s">
        <v>268</v>
      </c>
      <c r="P708" s="16" t="s">
        <v>215</v>
      </c>
      <c r="Q708" s="16" t="s">
        <v>579</v>
      </c>
    </row>
    <row r="709" spans="1:17" s="17" customFormat="1" ht="27.75" customHeight="1" x14ac:dyDescent="0.25">
      <c r="A709" s="16">
        <v>702</v>
      </c>
      <c r="B709" s="16" t="s">
        <v>1427</v>
      </c>
      <c r="C709" s="16" t="s">
        <v>2344</v>
      </c>
      <c r="D709" s="16" t="s">
        <v>2393</v>
      </c>
      <c r="E709" s="31">
        <v>10540</v>
      </c>
      <c r="F709" s="16">
        <f>E709/25</f>
        <v>421.6</v>
      </c>
      <c r="G709" s="16" t="s">
        <v>180</v>
      </c>
      <c r="H709" s="26">
        <v>127</v>
      </c>
      <c r="I709" s="16">
        <v>7</v>
      </c>
      <c r="J709" s="26">
        <v>123</v>
      </c>
      <c r="K709" s="16">
        <v>21</v>
      </c>
      <c r="L709" s="21">
        <f>F709*H709</f>
        <v>53543.200000000004</v>
      </c>
      <c r="M709" s="21">
        <f>F709*J709</f>
        <v>51856.800000000003</v>
      </c>
      <c r="N709" s="16" t="s">
        <v>10</v>
      </c>
      <c r="O709" s="16" t="s">
        <v>268</v>
      </c>
      <c r="P709" s="16" t="s">
        <v>215</v>
      </c>
      <c r="Q709" s="16" t="s">
        <v>328</v>
      </c>
    </row>
    <row r="710" spans="1:17" s="17" customFormat="1" ht="27.75" customHeight="1" x14ac:dyDescent="0.25">
      <c r="A710" s="16">
        <v>703</v>
      </c>
      <c r="B710" s="16" t="s">
        <v>1566</v>
      </c>
      <c r="C710" s="16" t="s">
        <v>1567</v>
      </c>
      <c r="D710" s="16" t="s">
        <v>2403</v>
      </c>
      <c r="E710" s="31">
        <v>767800</v>
      </c>
      <c r="F710" s="16">
        <f>E710/400</f>
        <v>1919.5</v>
      </c>
      <c r="G710" s="16" t="s">
        <v>589</v>
      </c>
      <c r="H710" s="26">
        <v>23.4</v>
      </c>
      <c r="I710" s="16">
        <v>16</v>
      </c>
      <c r="J710" s="26">
        <v>22.1</v>
      </c>
      <c r="K710" s="16">
        <v>21</v>
      </c>
      <c r="L710" s="21">
        <f>F710*H710</f>
        <v>44916.299999999996</v>
      </c>
      <c r="M710" s="21">
        <f>F710*J710</f>
        <v>42420.950000000004</v>
      </c>
      <c r="N710" s="16" t="s">
        <v>588</v>
      </c>
      <c r="O710" s="16" t="s">
        <v>240</v>
      </c>
      <c r="P710" s="16" t="s">
        <v>241</v>
      </c>
      <c r="Q710" s="16" t="s">
        <v>10</v>
      </c>
    </row>
    <row r="711" spans="1:17" s="17" customFormat="1" ht="27.75" customHeight="1" x14ac:dyDescent="0.25">
      <c r="A711" s="16">
        <v>704</v>
      </c>
      <c r="B711" s="16" t="s">
        <v>1562</v>
      </c>
      <c r="C711" s="16" t="s">
        <v>1563</v>
      </c>
      <c r="D711" s="16" t="s">
        <v>2393</v>
      </c>
      <c r="E711" s="31">
        <v>2666</v>
      </c>
      <c r="F711" s="16">
        <f>2666</f>
        <v>2666</v>
      </c>
      <c r="G711" s="16" t="s">
        <v>286</v>
      </c>
      <c r="H711" s="26">
        <v>5.3</v>
      </c>
      <c r="I711" s="16">
        <v>7</v>
      </c>
      <c r="J711" s="26">
        <v>4.9000000000000004</v>
      </c>
      <c r="K711" s="16">
        <v>21</v>
      </c>
      <c r="L711" s="21">
        <f>F711*H711</f>
        <v>14129.8</v>
      </c>
      <c r="M711" s="21">
        <f>F711*J711</f>
        <v>13063.400000000001</v>
      </c>
      <c r="N711" s="16" t="s">
        <v>10</v>
      </c>
      <c r="O711" s="16" t="s">
        <v>310</v>
      </c>
      <c r="P711" s="16" t="s">
        <v>215</v>
      </c>
      <c r="Q711" s="16" t="s">
        <v>10</v>
      </c>
    </row>
    <row r="712" spans="1:17" s="17" customFormat="1" ht="27.75" customHeight="1" x14ac:dyDescent="0.25">
      <c r="A712" s="16">
        <v>705</v>
      </c>
      <c r="B712" s="16" t="s">
        <v>1564</v>
      </c>
      <c r="C712" s="16" t="s">
        <v>1565</v>
      </c>
      <c r="D712" s="16" t="s">
        <v>2403</v>
      </c>
      <c r="E712" s="31">
        <v>6580</v>
      </c>
      <c r="F712" s="16">
        <f>E712</f>
        <v>6580</v>
      </c>
      <c r="G712" s="16" t="s">
        <v>428</v>
      </c>
      <c r="H712" s="26">
        <v>3.28</v>
      </c>
      <c r="I712" s="16">
        <v>16</v>
      </c>
      <c r="J712" s="26">
        <v>3.14</v>
      </c>
      <c r="K712" s="16">
        <v>21</v>
      </c>
      <c r="L712" s="21">
        <f>F712*H712</f>
        <v>21582.399999999998</v>
      </c>
      <c r="M712" s="21">
        <f>F712*J712</f>
        <v>20661.2</v>
      </c>
      <c r="N712" s="16" t="s">
        <v>587</v>
      </c>
      <c r="O712" s="16" t="s">
        <v>240</v>
      </c>
      <c r="P712" s="16" t="s">
        <v>241</v>
      </c>
      <c r="Q712" s="16" t="s">
        <v>10</v>
      </c>
    </row>
    <row r="713" spans="1:17" s="17" customFormat="1" ht="27.75" customHeight="1" x14ac:dyDescent="0.25">
      <c r="A713" s="16">
        <v>706</v>
      </c>
      <c r="B713" s="16" t="s">
        <v>1568</v>
      </c>
      <c r="C713" s="16" t="s">
        <v>2373</v>
      </c>
      <c r="D713" s="16" t="s">
        <v>2388</v>
      </c>
      <c r="E713" s="31">
        <v>47300</v>
      </c>
      <c r="F713" s="16">
        <f>E713/100</f>
        <v>473</v>
      </c>
      <c r="G713" s="16" t="s">
        <v>202</v>
      </c>
      <c r="H713" s="26">
        <v>4.66</v>
      </c>
      <c r="I713" s="16">
        <v>14</v>
      </c>
      <c r="J713" s="26">
        <v>4.5599999999999996</v>
      </c>
      <c r="K713" s="16">
        <v>14</v>
      </c>
      <c r="L713" s="21">
        <f>F713*H713</f>
        <v>2204.1800000000003</v>
      </c>
      <c r="M713" s="21">
        <f>F713*J713</f>
        <v>2156.8799999999997</v>
      </c>
      <c r="N713" s="16" t="s">
        <v>590</v>
      </c>
      <c r="O713" s="16" t="s">
        <v>591</v>
      </c>
      <c r="P713" s="16" t="s">
        <v>215</v>
      </c>
      <c r="Q713" s="16" t="s">
        <v>10</v>
      </c>
    </row>
    <row r="714" spans="1:17" s="17" customFormat="1" ht="27.75" customHeight="1" x14ac:dyDescent="0.25">
      <c r="A714" s="16">
        <v>707</v>
      </c>
      <c r="B714" s="16" t="s">
        <v>1569</v>
      </c>
      <c r="C714" s="16" t="s">
        <v>1570</v>
      </c>
      <c r="D714" s="16" t="s">
        <v>2388</v>
      </c>
      <c r="E714" s="31">
        <v>45000</v>
      </c>
      <c r="F714" s="16">
        <f>E714/100</f>
        <v>450</v>
      </c>
      <c r="G714" s="16" t="s">
        <v>202</v>
      </c>
      <c r="H714" s="26">
        <v>4.72</v>
      </c>
      <c r="I714" s="16">
        <v>14</v>
      </c>
      <c r="J714" s="26">
        <v>4.62</v>
      </c>
      <c r="K714" s="16">
        <v>14</v>
      </c>
      <c r="L714" s="21">
        <f>F714*H714</f>
        <v>2124</v>
      </c>
      <c r="M714" s="21">
        <f>F714*J714</f>
        <v>2079</v>
      </c>
      <c r="N714" s="16" t="s">
        <v>590</v>
      </c>
      <c r="O714" s="16" t="s">
        <v>591</v>
      </c>
      <c r="P714" s="16" t="s">
        <v>215</v>
      </c>
      <c r="Q714" s="16" t="s">
        <v>10</v>
      </c>
    </row>
    <row r="715" spans="1:17" s="17" customFormat="1" ht="27.75" customHeight="1" x14ac:dyDescent="0.25">
      <c r="A715" s="16">
        <v>708</v>
      </c>
      <c r="B715" s="16" t="s">
        <v>1571</v>
      </c>
      <c r="C715" s="16" t="s">
        <v>1572</v>
      </c>
      <c r="D715" s="16" t="s">
        <v>2388</v>
      </c>
      <c r="E715" s="31">
        <v>182800</v>
      </c>
      <c r="F715" s="16">
        <f>E715/100</f>
        <v>1828</v>
      </c>
      <c r="G715" s="16" t="s">
        <v>202</v>
      </c>
      <c r="H715" s="26">
        <v>4.93</v>
      </c>
      <c r="I715" s="16">
        <v>14</v>
      </c>
      <c r="J715" s="26">
        <v>4.83</v>
      </c>
      <c r="K715" s="16">
        <v>14</v>
      </c>
      <c r="L715" s="21">
        <f>F715*H715</f>
        <v>9012.0399999999991</v>
      </c>
      <c r="M715" s="21">
        <f>F715*J715</f>
        <v>8829.24</v>
      </c>
      <c r="N715" s="16" t="s">
        <v>590</v>
      </c>
      <c r="O715" s="16" t="s">
        <v>591</v>
      </c>
      <c r="P715" s="16" t="s">
        <v>215</v>
      </c>
      <c r="Q715" s="16" t="s">
        <v>10</v>
      </c>
    </row>
    <row r="716" spans="1:17" s="17" customFormat="1" ht="27.75" customHeight="1" x14ac:dyDescent="0.25">
      <c r="A716" s="16">
        <v>709</v>
      </c>
      <c r="B716" s="16" t="s">
        <v>1573</v>
      </c>
      <c r="C716" s="16" t="s">
        <v>1574</v>
      </c>
      <c r="D716" s="16" t="s">
        <v>2402</v>
      </c>
      <c r="E716" s="31">
        <v>28170</v>
      </c>
      <c r="F716" s="16">
        <f>E716/1</f>
        <v>28170</v>
      </c>
      <c r="G716" s="16" t="s">
        <v>592</v>
      </c>
      <c r="H716" s="26">
        <v>0.72</v>
      </c>
      <c r="I716" s="16">
        <v>16</v>
      </c>
      <c r="J716" s="26">
        <v>0.69</v>
      </c>
      <c r="K716" s="16">
        <v>28</v>
      </c>
      <c r="L716" s="21">
        <f>F716*H716</f>
        <v>20282.399999999998</v>
      </c>
      <c r="M716" s="21">
        <f>F716*J716</f>
        <v>19437.3</v>
      </c>
      <c r="N716" s="16" t="s">
        <v>10</v>
      </c>
      <c r="O716" s="16" t="s">
        <v>365</v>
      </c>
      <c r="P716" s="16" t="s">
        <v>182</v>
      </c>
      <c r="Q716" s="16" t="s">
        <v>10</v>
      </c>
    </row>
    <row r="717" spans="1:17" s="17" customFormat="1" ht="27.75" customHeight="1" x14ac:dyDescent="0.25">
      <c r="A717" s="16">
        <v>710</v>
      </c>
      <c r="B717" s="16" t="s">
        <v>1575</v>
      </c>
      <c r="C717" s="16" t="s">
        <v>1576</v>
      </c>
      <c r="D717" s="16" t="s">
        <v>2402</v>
      </c>
      <c r="E717" s="31">
        <v>410550</v>
      </c>
      <c r="F717" s="16">
        <f>E717/20</f>
        <v>20527.5</v>
      </c>
      <c r="G717" s="16" t="s">
        <v>525</v>
      </c>
      <c r="H717" s="26">
        <v>2.61</v>
      </c>
      <c r="I717" s="16">
        <v>16</v>
      </c>
      <c r="J717" s="26">
        <v>2.5099999999999998</v>
      </c>
      <c r="K717" s="16">
        <v>28</v>
      </c>
      <c r="L717" s="21">
        <f>F717*H717</f>
        <v>53576.774999999994</v>
      </c>
      <c r="M717" s="21">
        <f>F717*J717</f>
        <v>51524.024999999994</v>
      </c>
      <c r="N717" s="16" t="s">
        <v>10</v>
      </c>
      <c r="O717" s="16" t="s">
        <v>365</v>
      </c>
      <c r="P717" s="16" t="s">
        <v>182</v>
      </c>
      <c r="Q717" s="16" t="s">
        <v>10</v>
      </c>
    </row>
    <row r="718" spans="1:17" s="17" customFormat="1" ht="27.75" customHeight="1" x14ac:dyDescent="0.25">
      <c r="A718" s="16">
        <v>711</v>
      </c>
      <c r="B718" s="16" t="s">
        <v>1577</v>
      </c>
      <c r="C718" s="16" t="s">
        <v>1578</v>
      </c>
      <c r="D718" s="16" t="s">
        <v>2109</v>
      </c>
      <c r="E718" s="31">
        <v>3200</v>
      </c>
      <c r="F718" s="16">
        <f>E718/1</f>
        <v>3200</v>
      </c>
      <c r="G718" s="16" t="s">
        <v>490</v>
      </c>
      <c r="H718" s="26">
        <v>5.5</v>
      </c>
      <c r="I718" s="16">
        <v>15</v>
      </c>
      <c r="J718" s="26">
        <v>0</v>
      </c>
      <c r="K718" s="16">
        <v>0</v>
      </c>
      <c r="L718" s="21">
        <f>F718*H718</f>
        <v>17600</v>
      </c>
      <c r="M718" s="21">
        <f>F718*J718</f>
        <v>0</v>
      </c>
      <c r="N718" s="16" t="s">
        <v>593</v>
      </c>
      <c r="O718" s="16" t="s">
        <v>594</v>
      </c>
      <c r="P718" s="16" t="s">
        <v>169</v>
      </c>
      <c r="Q718" s="16" t="s">
        <v>10</v>
      </c>
    </row>
    <row r="719" spans="1:17" s="17" customFormat="1" ht="27.75" customHeight="1" x14ac:dyDescent="0.25">
      <c r="A719" s="16">
        <v>712</v>
      </c>
      <c r="B719" s="16" t="s">
        <v>1579</v>
      </c>
      <c r="C719" s="16" t="s">
        <v>1580</v>
      </c>
      <c r="D719" s="16" t="s">
        <v>2109</v>
      </c>
      <c r="E719" s="31">
        <v>1220</v>
      </c>
      <c r="F719" s="16">
        <f>E719/1</f>
        <v>1220</v>
      </c>
      <c r="G719" s="16" t="s">
        <v>595</v>
      </c>
      <c r="H719" s="26">
        <v>3.8</v>
      </c>
      <c r="I719" s="16">
        <v>15</v>
      </c>
      <c r="J719" s="26">
        <v>0</v>
      </c>
      <c r="K719" s="16">
        <v>0</v>
      </c>
      <c r="L719" s="21">
        <f>F719*H719</f>
        <v>4636</v>
      </c>
      <c r="M719" s="21">
        <f>F719*J719</f>
        <v>0</v>
      </c>
      <c r="N719" s="16" t="s">
        <v>593</v>
      </c>
      <c r="O719" s="16" t="s">
        <v>594</v>
      </c>
      <c r="P719" s="16" t="s">
        <v>169</v>
      </c>
      <c r="Q719" s="16" t="s">
        <v>10</v>
      </c>
    </row>
    <row r="720" spans="1:17" ht="35.25" customHeight="1" thickBot="1" x14ac:dyDescent="0.3">
      <c r="A720" s="13"/>
      <c r="B720" s="13"/>
      <c r="C720" s="13"/>
      <c r="D720" s="13"/>
      <c r="E720" s="13"/>
      <c r="F720" s="13"/>
      <c r="G720" s="13"/>
      <c r="H720" s="26"/>
      <c r="I720" s="13"/>
      <c r="J720" s="28" t="s">
        <v>2416</v>
      </c>
      <c r="K720" s="29"/>
      <c r="L720" s="30">
        <f>SUM(L8:L719)</f>
        <v>12959559.541753976</v>
      </c>
      <c r="M720" s="30">
        <f>SUM(M8:M719)</f>
        <v>9419858.7473985758</v>
      </c>
      <c r="N720" s="13"/>
      <c r="O720" s="13"/>
      <c r="P720" s="13"/>
      <c r="Q720" s="13"/>
    </row>
    <row r="721" spans="3:3" ht="16.5" thickTop="1" x14ac:dyDescent="0.25">
      <c r="C721" s="5"/>
    </row>
    <row r="722" spans="3:3" x14ac:dyDescent="0.25">
      <c r="C722" s="5"/>
    </row>
    <row r="723" spans="3:3" x14ac:dyDescent="0.25">
      <c r="C723" s="5"/>
    </row>
    <row r="724" spans="3:3" x14ac:dyDescent="0.25">
      <c r="C724" s="5"/>
    </row>
    <row r="725" spans="3:3" x14ac:dyDescent="0.25">
      <c r="C725" s="5"/>
    </row>
    <row r="726" spans="3:3" x14ac:dyDescent="0.25">
      <c r="C726" s="5"/>
    </row>
    <row r="727" spans="3:3" x14ac:dyDescent="0.25">
      <c r="C727" s="5"/>
    </row>
    <row r="728" spans="3:3" x14ac:dyDescent="0.25">
      <c r="C728" s="5"/>
    </row>
    <row r="729" spans="3:3" x14ac:dyDescent="0.25">
      <c r="C729" s="5"/>
    </row>
    <row r="730" spans="3:3" x14ac:dyDescent="0.25">
      <c r="C730" s="5"/>
    </row>
    <row r="731" spans="3:3" x14ac:dyDescent="0.25">
      <c r="C731" s="5"/>
    </row>
    <row r="732" spans="3:3" x14ac:dyDescent="0.25">
      <c r="C732" s="5"/>
    </row>
    <row r="733" spans="3:3" x14ac:dyDescent="0.25">
      <c r="C733" s="5"/>
    </row>
    <row r="734" spans="3:3" x14ac:dyDescent="0.25">
      <c r="C734" s="5"/>
    </row>
    <row r="735" spans="3:3" x14ac:dyDescent="0.25">
      <c r="C735" s="5"/>
    </row>
    <row r="736" spans="3:3" x14ac:dyDescent="0.25">
      <c r="C736" s="5"/>
    </row>
    <row r="737" spans="3:3" x14ac:dyDescent="0.25">
      <c r="C737" s="5"/>
    </row>
    <row r="738" spans="3:3" x14ac:dyDescent="0.25">
      <c r="C738" s="5"/>
    </row>
    <row r="739" spans="3:3" x14ac:dyDescent="0.25">
      <c r="C739" s="5"/>
    </row>
    <row r="740" spans="3:3" x14ac:dyDescent="0.25">
      <c r="C740" s="5"/>
    </row>
    <row r="741" spans="3:3" x14ac:dyDescent="0.25">
      <c r="C741" s="5"/>
    </row>
    <row r="742" spans="3:3" x14ac:dyDescent="0.25">
      <c r="C742" s="5"/>
    </row>
    <row r="743" spans="3:3" x14ac:dyDescent="0.25">
      <c r="C743" s="5"/>
    </row>
    <row r="744" spans="3:3" x14ac:dyDescent="0.25">
      <c r="C744" s="5"/>
    </row>
    <row r="745" spans="3:3" x14ac:dyDescent="0.25">
      <c r="C745" s="5"/>
    </row>
    <row r="746" spans="3:3" x14ac:dyDescent="0.25">
      <c r="C746" s="5"/>
    </row>
    <row r="747" spans="3:3" x14ac:dyDescent="0.25">
      <c r="C747" s="5"/>
    </row>
    <row r="748" spans="3:3" x14ac:dyDescent="0.25">
      <c r="C748" s="5"/>
    </row>
    <row r="749" spans="3:3" x14ac:dyDescent="0.25">
      <c r="C749" s="5"/>
    </row>
    <row r="750" spans="3:3" x14ac:dyDescent="0.25">
      <c r="C750" s="5"/>
    </row>
    <row r="751" spans="3:3" x14ac:dyDescent="0.25">
      <c r="C751" s="5"/>
    </row>
    <row r="752" spans="3:3" x14ac:dyDescent="0.25">
      <c r="C752" s="5"/>
    </row>
    <row r="753" spans="3:3" x14ac:dyDescent="0.25">
      <c r="C753" s="5"/>
    </row>
    <row r="754" spans="3:3" x14ac:dyDescent="0.25">
      <c r="C754" s="5"/>
    </row>
    <row r="755" spans="3:3" x14ac:dyDescent="0.25">
      <c r="C755" s="5"/>
    </row>
    <row r="756" spans="3:3" x14ac:dyDescent="0.25">
      <c r="C756" s="5"/>
    </row>
    <row r="757" spans="3:3" x14ac:dyDescent="0.25">
      <c r="C757" s="5"/>
    </row>
    <row r="758" spans="3:3" x14ac:dyDescent="0.25">
      <c r="C758" s="5"/>
    </row>
    <row r="759" spans="3:3" x14ac:dyDescent="0.25">
      <c r="C759" s="5"/>
    </row>
    <row r="760" spans="3:3" x14ac:dyDescent="0.25">
      <c r="C760" s="5"/>
    </row>
    <row r="761" spans="3:3" x14ac:dyDescent="0.25">
      <c r="C761" s="5"/>
    </row>
    <row r="762" spans="3:3" x14ac:dyDescent="0.25">
      <c r="C762" s="5"/>
    </row>
    <row r="763" spans="3:3" x14ac:dyDescent="0.25">
      <c r="C763" s="5"/>
    </row>
    <row r="764" spans="3:3" x14ac:dyDescent="0.25">
      <c r="C764" s="5"/>
    </row>
    <row r="765" spans="3:3" x14ac:dyDescent="0.25">
      <c r="C765" s="5"/>
    </row>
    <row r="766" spans="3:3" x14ac:dyDescent="0.25">
      <c r="C766" s="5"/>
    </row>
    <row r="767" spans="3:3" x14ac:dyDescent="0.25">
      <c r="C767" s="5"/>
    </row>
    <row r="768" spans="3:3" x14ac:dyDescent="0.25">
      <c r="C768" s="5"/>
    </row>
    <row r="769" spans="3:3" x14ac:dyDescent="0.25">
      <c r="C769" s="5"/>
    </row>
    <row r="770" spans="3:3" x14ac:dyDescent="0.25">
      <c r="C770" s="5"/>
    </row>
    <row r="771" spans="3:3" x14ac:dyDescent="0.25">
      <c r="C771" s="5"/>
    </row>
    <row r="772" spans="3:3" x14ac:dyDescent="0.25">
      <c r="C772" s="5"/>
    </row>
    <row r="773" spans="3:3" x14ac:dyDescent="0.25">
      <c r="C773" s="5"/>
    </row>
    <row r="774" spans="3:3" x14ac:dyDescent="0.25">
      <c r="C774" s="5"/>
    </row>
    <row r="775" spans="3:3" x14ac:dyDescent="0.25">
      <c r="C775" s="5"/>
    </row>
    <row r="776" spans="3:3" x14ac:dyDescent="0.25">
      <c r="C776" s="5"/>
    </row>
    <row r="777" spans="3:3" x14ac:dyDescent="0.25">
      <c r="C777" s="5"/>
    </row>
    <row r="778" spans="3:3" x14ac:dyDescent="0.25">
      <c r="C778" s="5"/>
    </row>
    <row r="779" spans="3:3" x14ac:dyDescent="0.25">
      <c r="C779" s="5"/>
    </row>
    <row r="780" spans="3:3" x14ac:dyDescent="0.25">
      <c r="C780" s="5"/>
    </row>
    <row r="781" spans="3:3" x14ac:dyDescent="0.25">
      <c r="C781" s="5"/>
    </row>
    <row r="782" spans="3:3" x14ac:dyDescent="0.25">
      <c r="C782" s="5"/>
    </row>
    <row r="783" spans="3:3" x14ac:dyDescent="0.25">
      <c r="C783" s="5"/>
    </row>
    <row r="784" spans="3:3" x14ac:dyDescent="0.25">
      <c r="C784" s="5"/>
    </row>
    <row r="785" spans="3:3" x14ac:dyDescent="0.25">
      <c r="C785" s="5"/>
    </row>
    <row r="786" spans="3:3" x14ac:dyDescent="0.25">
      <c r="C786" s="5"/>
    </row>
    <row r="787" spans="3:3" x14ac:dyDescent="0.25">
      <c r="C787" s="5"/>
    </row>
    <row r="788" spans="3:3" x14ac:dyDescent="0.25">
      <c r="C788" s="5"/>
    </row>
    <row r="789" spans="3:3" x14ac:dyDescent="0.25">
      <c r="C789" s="5"/>
    </row>
    <row r="790" spans="3:3" x14ac:dyDescent="0.25">
      <c r="C790" s="5"/>
    </row>
    <row r="791" spans="3:3" x14ac:dyDescent="0.25">
      <c r="C791" s="5"/>
    </row>
    <row r="792" spans="3:3" x14ac:dyDescent="0.25">
      <c r="C792" s="5"/>
    </row>
    <row r="793" spans="3:3" x14ac:dyDescent="0.25">
      <c r="C793" s="5"/>
    </row>
    <row r="794" spans="3:3" x14ac:dyDescent="0.25">
      <c r="C794" s="5"/>
    </row>
    <row r="795" spans="3:3" x14ac:dyDescent="0.25">
      <c r="C795" s="5"/>
    </row>
    <row r="796" spans="3:3" x14ac:dyDescent="0.25">
      <c r="C796" s="5"/>
    </row>
    <row r="797" spans="3:3" x14ac:dyDescent="0.25">
      <c r="C797" s="5"/>
    </row>
    <row r="798" spans="3:3" x14ac:dyDescent="0.25">
      <c r="C798" s="5"/>
    </row>
    <row r="799" spans="3:3" x14ac:dyDescent="0.25">
      <c r="C799" s="5"/>
    </row>
    <row r="800" spans="3:3" x14ac:dyDescent="0.25">
      <c r="C800" s="5"/>
    </row>
    <row r="801" spans="3:3" x14ac:dyDescent="0.25">
      <c r="C801" s="5"/>
    </row>
    <row r="802" spans="3:3" x14ac:dyDescent="0.25">
      <c r="C802" s="5"/>
    </row>
    <row r="803" spans="3:3" x14ac:dyDescent="0.25">
      <c r="C803" s="5"/>
    </row>
    <row r="804" spans="3:3" x14ac:dyDescent="0.25">
      <c r="C804" s="5"/>
    </row>
    <row r="805" spans="3:3" x14ac:dyDescent="0.25">
      <c r="C805" s="5"/>
    </row>
    <row r="806" spans="3:3" x14ac:dyDescent="0.25">
      <c r="C806" s="5"/>
    </row>
    <row r="807" spans="3:3" x14ac:dyDescent="0.25">
      <c r="C807" s="5"/>
    </row>
    <row r="808" spans="3:3" x14ac:dyDescent="0.25">
      <c r="C808" s="5"/>
    </row>
    <row r="809" spans="3:3" x14ac:dyDescent="0.25">
      <c r="C809" s="5"/>
    </row>
    <row r="810" spans="3:3" x14ac:dyDescent="0.25">
      <c r="C810" s="5"/>
    </row>
    <row r="811" spans="3:3" x14ac:dyDescent="0.25">
      <c r="C811" s="5"/>
    </row>
    <row r="812" spans="3:3" x14ac:dyDescent="0.25">
      <c r="C812" s="5"/>
    </row>
    <row r="813" spans="3:3" x14ac:dyDescent="0.25">
      <c r="C813" s="5"/>
    </row>
    <row r="814" spans="3:3" x14ac:dyDescent="0.25">
      <c r="C814" s="5"/>
    </row>
    <row r="815" spans="3:3" x14ac:dyDescent="0.25">
      <c r="C815" s="5"/>
    </row>
    <row r="816" spans="3:3" x14ac:dyDescent="0.25">
      <c r="C816" s="5"/>
    </row>
    <row r="817" spans="3:3" x14ac:dyDescent="0.25">
      <c r="C817" s="5"/>
    </row>
    <row r="818" spans="3:3" x14ac:dyDescent="0.25">
      <c r="C818" s="5"/>
    </row>
    <row r="819" spans="3:3" x14ac:dyDescent="0.25">
      <c r="C819" s="5"/>
    </row>
    <row r="820" spans="3:3" x14ac:dyDescent="0.25">
      <c r="C820" s="5"/>
    </row>
    <row r="821" spans="3:3" x14ac:dyDescent="0.25">
      <c r="C821" s="5"/>
    </row>
    <row r="822" spans="3:3" x14ac:dyDescent="0.25">
      <c r="C822" s="5"/>
    </row>
    <row r="823" spans="3:3" x14ac:dyDescent="0.25">
      <c r="C823" s="5"/>
    </row>
    <row r="824" spans="3:3" x14ac:dyDescent="0.25">
      <c r="C824" s="5"/>
    </row>
    <row r="825" spans="3:3" x14ac:dyDescent="0.25">
      <c r="C825" s="5"/>
    </row>
    <row r="826" spans="3:3" x14ac:dyDescent="0.25">
      <c r="C826" s="5"/>
    </row>
    <row r="827" spans="3:3" x14ac:dyDescent="0.25">
      <c r="C827" s="5"/>
    </row>
    <row r="828" spans="3:3" x14ac:dyDescent="0.25">
      <c r="C828" s="5"/>
    </row>
    <row r="829" spans="3:3" x14ac:dyDescent="0.25">
      <c r="C829" s="5"/>
    </row>
    <row r="830" spans="3:3" x14ac:dyDescent="0.25">
      <c r="C830" s="5"/>
    </row>
    <row r="831" spans="3:3" x14ac:dyDescent="0.25">
      <c r="C831" s="5"/>
    </row>
    <row r="832" spans="3:3" x14ac:dyDescent="0.25">
      <c r="C832" s="5"/>
    </row>
    <row r="833" spans="3:3" x14ac:dyDescent="0.25">
      <c r="C833" s="5"/>
    </row>
    <row r="834" spans="3:3" x14ac:dyDescent="0.25">
      <c r="C834" s="5"/>
    </row>
    <row r="835" spans="3:3" x14ac:dyDescent="0.25">
      <c r="C835" s="5"/>
    </row>
    <row r="836" spans="3:3" x14ac:dyDescent="0.25">
      <c r="C836" s="5"/>
    </row>
    <row r="837" spans="3:3" x14ac:dyDescent="0.25">
      <c r="C837" s="5"/>
    </row>
    <row r="838" spans="3:3" x14ac:dyDescent="0.25">
      <c r="C838" s="5"/>
    </row>
    <row r="839" spans="3:3" x14ac:dyDescent="0.25">
      <c r="C839" s="5"/>
    </row>
    <row r="840" spans="3:3" x14ac:dyDescent="0.25">
      <c r="C840" s="5"/>
    </row>
    <row r="841" spans="3:3" x14ac:dyDescent="0.25">
      <c r="C841" s="5"/>
    </row>
    <row r="842" spans="3:3" x14ac:dyDescent="0.25">
      <c r="C842" s="5"/>
    </row>
    <row r="843" spans="3:3" x14ac:dyDescent="0.25">
      <c r="C843" s="5"/>
    </row>
    <row r="844" spans="3:3" x14ac:dyDescent="0.25">
      <c r="C844" s="5"/>
    </row>
    <row r="845" spans="3:3" x14ac:dyDescent="0.25">
      <c r="C845" s="5"/>
    </row>
    <row r="846" spans="3:3" x14ac:dyDescent="0.25">
      <c r="C846" s="5"/>
    </row>
    <row r="847" spans="3:3" x14ac:dyDescent="0.25">
      <c r="C847" s="5"/>
    </row>
    <row r="848" spans="3:3" x14ac:dyDescent="0.25">
      <c r="C848" s="5"/>
    </row>
    <row r="849" spans="3:3" x14ac:dyDescent="0.25">
      <c r="C849" s="5"/>
    </row>
    <row r="850" spans="3:3" x14ac:dyDescent="0.25">
      <c r="C850" s="5"/>
    </row>
    <row r="851" spans="3:3" x14ac:dyDescent="0.25">
      <c r="C851" s="5"/>
    </row>
    <row r="852" spans="3:3" x14ac:dyDescent="0.25">
      <c r="C852" s="5"/>
    </row>
    <row r="853" spans="3:3" x14ac:dyDescent="0.25">
      <c r="C853" s="5"/>
    </row>
    <row r="854" spans="3:3" x14ac:dyDescent="0.25">
      <c r="C854" s="5"/>
    </row>
    <row r="855" spans="3:3" x14ac:dyDescent="0.25">
      <c r="C855" s="5"/>
    </row>
    <row r="856" spans="3:3" x14ac:dyDescent="0.25">
      <c r="C856" s="5"/>
    </row>
    <row r="857" spans="3:3" x14ac:dyDescent="0.25">
      <c r="C857" s="5"/>
    </row>
    <row r="858" spans="3:3" x14ac:dyDescent="0.25">
      <c r="C858" s="5"/>
    </row>
    <row r="859" spans="3:3" x14ac:dyDescent="0.25">
      <c r="C859" s="5"/>
    </row>
    <row r="860" spans="3:3" x14ac:dyDescent="0.25">
      <c r="C860" s="5"/>
    </row>
    <row r="861" spans="3:3" x14ac:dyDescent="0.25">
      <c r="C861" s="5"/>
    </row>
    <row r="862" spans="3:3" x14ac:dyDescent="0.25">
      <c r="C862" s="5"/>
    </row>
    <row r="863" spans="3:3" x14ac:dyDescent="0.25">
      <c r="C863" s="5"/>
    </row>
    <row r="864" spans="3:3" x14ac:dyDescent="0.25">
      <c r="C864" s="5"/>
    </row>
    <row r="865" spans="3:3" x14ac:dyDescent="0.25">
      <c r="C865" s="5"/>
    </row>
    <row r="866" spans="3:3" x14ac:dyDescent="0.25">
      <c r="C866" s="5"/>
    </row>
    <row r="867" spans="3:3" x14ac:dyDescent="0.25">
      <c r="C867" s="5"/>
    </row>
    <row r="868" spans="3:3" x14ac:dyDescent="0.25">
      <c r="C868" s="5"/>
    </row>
    <row r="869" spans="3:3" x14ac:dyDescent="0.25">
      <c r="C869" s="5"/>
    </row>
    <row r="870" spans="3:3" x14ac:dyDescent="0.25">
      <c r="C870" s="5"/>
    </row>
    <row r="871" spans="3:3" x14ac:dyDescent="0.25">
      <c r="C871" s="5"/>
    </row>
    <row r="872" spans="3:3" x14ac:dyDescent="0.25">
      <c r="C872" s="5"/>
    </row>
    <row r="873" spans="3:3" x14ac:dyDescent="0.25">
      <c r="C873" s="5"/>
    </row>
    <row r="874" spans="3:3" x14ac:dyDescent="0.25">
      <c r="C874" s="5"/>
    </row>
    <row r="875" spans="3:3" x14ac:dyDescent="0.25">
      <c r="C875" s="5"/>
    </row>
    <row r="876" spans="3:3" x14ac:dyDescent="0.25">
      <c r="C876" s="5"/>
    </row>
    <row r="877" spans="3:3" x14ac:dyDescent="0.25">
      <c r="C877" s="5"/>
    </row>
    <row r="878" spans="3:3" x14ac:dyDescent="0.25">
      <c r="C878" s="5"/>
    </row>
    <row r="879" spans="3:3" x14ac:dyDescent="0.25">
      <c r="C879" s="5"/>
    </row>
    <row r="880" spans="3:3" x14ac:dyDescent="0.25">
      <c r="C880" s="5"/>
    </row>
    <row r="881" spans="3:3" x14ac:dyDescent="0.25">
      <c r="C881" s="5"/>
    </row>
    <row r="882" spans="3:3" x14ac:dyDescent="0.25">
      <c r="C882" s="5"/>
    </row>
    <row r="883" spans="3:3" x14ac:dyDescent="0.25">
      <c r="C883" s="5"/>
    </row>
    <row r="884" spans="3:3" x14ac:dyDescent="0.25">
      <c r="C884" s="5"/>
    </row>
    <row r="885" spans="3:3" x14ac:dyDescent="0.25">
      <c r="C885" s="5"/>
    </row>
    <row r="886" spans="3:3" x14ac:dyDescent="0.25">
      <c r="C886" s="5"/>
    </row>
    <row r="887" spans="3:3" x14ac:dyDescent="0.25">
      <c r="C887" s="5"/>
    </row>
    <row r="888" spans="3:3" x14ac:dyDescent="0.25">
      <c r="C888" s="5"/>
    </row>
    <row r="889" spans="3:3" x14ac:dyDescent="0.25">
      <c r="C889" s="5"/>
    </row>
    <row r="890" spans="3:3" x14ac:dyDescent="0.25">
      <c r="C890" s="5"/>
    </row>
    <row r="891" spans="3:3" x14ac:dyDescent="0.25">
      <c r="C891" s="5"/>
    </row>
    <row r="892" spans="3:3" x14ac:dyDescent="0.25">
      <c r="C892" s="5"/>
    </row>
    <row r="893" spans="3:3" x14ac:dyDescent="0.25">
      <c r="C893" s="5"/>
    </row>
    <row r="894" spans="3:3" x14ac:dyDescent="0.25">
      <c r="C894" s="5"/>
    </row>
    <row r="895" spans="3:3" x14ac:dyDescent="0.25">
      <c r="C895" s="5"/>
    </row>
    <row r="896" spans="3:3" x14ac:dyDescent="0.25">
      <c r="C896" s="5"/>
    </row>
    <row r="897" spans="3:3" x14ac:dyDescent="0.25">
      <c r="C897" s="5"/>
    </row>
    <row r="898" spans="3:3" x14ac:dyDescent="0.25">
      <c r="C898" s="5"/>
    </row>
    <row r="899" spans="3:3" x14ac:dyDescent="0.25">
      <c r="C899" s="5"/>
    </row>
    <row r="900" spans="3:3" x14ac:dyDescent="0.25">
      <c r="C900" s="5"/>
    </row>
    <row r="901" spans="3:3" x14ac:dyDescent="0.25">
      <c r="C901" s="5"/>
    </row>
    <row r="902" spans="3:3" x14ac:dyDescent="0.25">
      <c r="C902" s="5"/>
    </row>
    <row r="903" spans="3:3" x14ac:dyDescent="0.25">
      <c r="C903" s="5"/>
    </row>
    <row r="904" spans="3:3" x14ac:dyDescent="0.25">
      <c r="C904" s="5"/>
    </row>
    <row r="905" spans="3:3" x14ac:dyDescent="0.25">
      <c r="C905" s="5"/>
    </row>
    <row r="906" spans="3:3" x14ac:dyDescent="0.25">
      <c r="C906" s="5"/>
    </row>
    <row r="907" spans="3:3" x14ac:dyDescent="0.25">
      <c r="C907" s="5"/>
    </row>
    <row r="908" spans="3:3" x14ac:dyDescent="0.25">
      <c r="C908" s="5"/>
    </row>
    <row r="909" spans="3:3" x14ac:dyDescent="0.25">
      <c r="C909" s="5"/>
    </row>
    <row r="910" spans="3:3" x14ac:dyDescent="0.25">
      <c r="C910" s="5"/>
    </row>
    <row r="911" spans="3:3" x14ac:dyDescent="0.25">
      <c r="C911" s="5"/>
    </row>
    <row r="912" spans="3:3" x14ac:dyDescent="0.25">
      <c r="C912" s="5"/>
    </row>
    <row r="913" spans="3:3" x14ac:dyDescent="0.25">
      <c r="C913" s="5"/>
    </row>
    <row r="914" spans="3:3" x14ac:dyDescent="0.25">
      <c r="C914" s="5"/>
    </row>
    <row r="915" spans="3:3" x14ac:dyDescent="0.25">
      <c r="C915" s="5"/>
    </row>
    <row r="916" spans="3:3" x14ac:dyDescent="0.25">
      <c r="C916" s="5"/>
    </row>
    <row r="917" spans="3:3" x14ac:dyDescent="0.25">
      <c r="C917" s="5"/>
    </row>
    <row r="918" spans="3:3" x14ac:dyDescent="0.25">
      <c r="C918" s="5"/>
    </row>
    <row r="919" spans="3:3" x14ac:dyDescent="0.25">
      <c r="C919" s="5"/>
    </row>
    <row r="920" spans="3:3" x14ac:dyDescent="0.25">
      <c r="C920" s="5"/>
    </row>
    <row r="921" spans="3:3" x14ac:dyDescent="0.25">
      <c r="C921" s="5"/>
    </row>
    <row r="922" spans="3:3" x14ac:dyDescent="0.25">
      <c r="C922" s="5"/>
    </row>
    <row r="923" spans="3:3" x14ac:dyDescent="0.25">
      <c r="C923" s="5"/>
    </row>
    <row r="924" spans="3:3" x14ac:dyDescent="0.25">
      <c r="C924" s="5"/>
    </row>
    <row r="925" spans="3:3" x14ac:dyDescent="0.25">
      <c r="C925" s="5"/>
    </row>
    <row r="926" spans="3:3" x14ac:dyDescent="0.25">
      <c r="C926" s="5"/>
    </row>
    <row r="927" spans="3:3" x14ac:dyDescent="0.25">
      <c r="C927" s="5"/>
    </row>
    <row r="928" spans="3:3" x14ac:dyDescent="0.25">
      <c r="C928" s="5"/>
    </row>
    <row r="929" spans="3:3" x14ac:dyDescent="0.25">
      <c r="C929" s="5"/>
    </row>
    <row r="930" spans="3:3" x14ac:dyDescent="0.25">
      <c r="C930" s="5"/>
    </row>
    <row r="931" spans="3:3" x14ac:dyDescent="0.25">
      <c r="C931" s="5"/>
    </row>
    <row r="932" spans="3:3" x14ac:dyDescent="0.25">
      <c r="C932" s="5"/>
    </row>
    <row r="933" spans="3:3" x14ac:dyDescent="0.25">
      <c r="C933" s="5"/>
    </row>
    <row r="934" spans="3:3" x14ac:dyDescent="0.25">
      <c r="C934" s="5"/>
    </row>
    <row r="935" spans="3:3" x14ac:dyDescent="0.25">
      <c r="C935" s="5"/>
    </row>
    <row r="936" spans="3:3" x14ac:dyDescent="0.25">
      <c r="C936" s="5"/>
    </row>
    <row r="937" spans="3:3" x14ac:dyDescent="0.25">
      <c r="C937" s="5"/>
    </row>
    <row r="938" spans="3:3" x14ac:dyDescent="0.25">
      <c r="C938" s="5"/>
    </row>
    <row r="939" spans="3:3" x14ac:dyDescent="0.25">
      <c r="C939" s="5"/>
    </row>
    <row r="940" spans="3:3" x14ac:dyDescent="0.25">
      <c r="C940" s="5"/>
    </row>
    <row r="941" spans="3:3" x14ac:dyDescent="0.25">
      <c r="C941" s="5"/>
    </row>
    <row r="942" spans="3:3" x14ac:dyDescent="0.25">
      <c r="C942" s="5"/>
    </row>
    <row r="943" spans="3:3" x14ac:dyDescent="0.25">
      <c r="C943" s="5"/>
    </row>
    <row r="944" spans="3:3" x14ac:dyDescent="0.25">
      <c r="C944" s="5"/>
    </row>
    <row r="945" spans="3:3" x14ac:dyDescent="0.25">
      <c r="C945" s="5"/>
    </row>
    <row r="946" spans="3:3" x14ac:dyDescent="0.25">
      <c r="C946" s="5"/>
    </row>
    <row r="947" spans="3:3" x14ac:dyDescent="0.25">
      <c r="C947" s="5"/>
    </row>
    <row r="948" spans="3:3" x14ac:dyDescent="0.25">
      <c r="C948" s="5"/>
    </row>
    <row r="949" spans="3:3" x14ac:dyDescent="0.25">
      <c r="C949" s="5"/>
    </row>
    <row r="950" spans="3:3" x14ac:dyDescent="0.25">
      <c r="C950" s="5"/>
    </row>
    <row r="951" spans="3:3" x14ac:dyDescent="0.25">
      <c r="C951" s="5"/>
    </row>
    <row r="952" spans="3:3" x14ac:dyDescent="0.25">
      <c r="C952" s="5"/>
    </row>
    <row r="953" spans="3:3" x14ac:dyDescent="0.25">
      <c r="C953" s="5"/>
    </row>
    <row r="954" spans="3:3" x14ac:dyDescent="0.25">
      <c r="C954" s="5"/>
    </row>
    <row r="955" spans="3:3" x14ac:dyDescent="0.25">
      <c r="C955" s="5"/>
    </row>
    <row r="956" spans="3:3" x14ac:dyDescent="0.25">
      <c r="C956" s="5"/>
    </row>
    <row r="957" spans="3:3" x14ac:dyDescent="0.25">
      <c r="C957" s="5"/>
    </row>
    <row r="958" spans="3:3" x14ac:dyDescent="0.25">
      <c r="C958" s="5"/>
    </row>
    <row r="959" spans="3:3" x14ac:dyDescent="0.25">
      <c r="C959" s="5"/>
    </row>
    <row r="960" spans="3:3" x14ac:dyDescent="0.25">
      <c r="C960" s="5"/>
    </row>
    <row r="961" spans="3:3" x14ac:dyDescent="0.25">
      <c r="C961" s="5"/>
    </row>
    <row r="962" spans="3:3" x14ac:dyDescent="0.25">
      <c r="C962" s="5"/>
    </row>
    <row r="963" spans="3:3" x14ac:dyDescent="0.25">
      <c r="C963" s="5"/>
    </row>
    <row r="964" spans="3:3" x14ac:dyDescent="0.25">
      <c r="C964" s="5"/>
    </row>
    <row r="965" spans="3:3" x14ac:dyDescent="0.25">
      <c r="C965" s="5"/>
    </row>
    <row r="966" spans="3:3" x14ac:dyDescent="0.25">
      <c r="C966" s="5"/>
    </row>
    <row r="967" spans="3:3" x14ac:dyDescent="0.25">
      <c r="C967" s="5"/>
    </row>
    <row r="968" spans="3:3" x14ac:dyDescent="0.25">
      <c r="C968" s="5"/>
    </row>
    <row r="969" spans="3:3" x14ac:dyDescent="0.25">
      <c r="C969" s="5"/>
    </row>
    <row r="970" spans="3:3" x14ac:dyDescent="0.25">
      <c r="C970" s="5"/>
    </row>
    <row r="971" spans="3:3" x14ac:dyDescent="0.25">
      <c r="C971" s="5"/>
    </row>
    <row r="972" spans="3:3" x14ac:dyDescent="0.25">
      <c r="C972" s="5"/>
    </row>
    <row r="973" spans="3:3" x14ac:dyDescent="0.25">
      <c r="C973" s="5"/>
    </row>
    <row r="974" spans="3:3" x14ac:dyDescent="0.25">
      <c r="C974" s="5"/>
    </row>
    <row r="975" spans="3:3" x14ac:dyDescent="0.25">
      <c r="C975" s="5"/>
    </row>
    <row r="976" spans="3:3" x14ac:dyDescent="0.25">
      <c r="C976" s="5"/>
    </row>
    <row r="977" spans="3:3" x14ac:dyDescent="0.25">
      <c r="C977" s="5"/>
    </row>
    <row r="978" spans="3:3" x14ac:dyDescent="0.25">
      <c r="C978" s="5"/>
    </row>
    <row r="979" spans="3:3" x14ac:dyDescent="0.25">
      <c r="C979" s="5"/>
    </row>
    <row r="980" spans="3:3" x14ac:dyDescent="0.25">
      <c r="C980" s="5"/>
    </row>
    <row r="981" spans="3:3" x14ac:dyDescent="0.25">
      <c r="C981" s="5"/>
    </row>
    <row r="982" spans="3:3" x14ac:dyDescent="0.25">
      <c r="C982" s="5"/>
    </row>
    <row r="983" spans="3:3" x14ac:dyDescent="0.25">
      <c r="C983" s="5"/>
    </row>
    <row r="984" spans="3:3" x14ac:dyDescent="0.25">
      <c r="C984" s="5"/>
    </row>
    <row r="985" spans="3:3" x14ac:dyDescent="0.25">
      <c r="C985" s="5"/>
    </row>
    <row r="986" spans="3:3" x14ac:dyDescent="0.25">
      <c r="C986" s="5"/>
    </row>
    <row r="987" spans="3:3" x14ac:dyDescent="0.25">
      <c r="C987" s="5"/>
    </row>
    <row r="988" spans="3:3" x14ac:dyDescent="0.25">
      <c r="C988" s="5"/>
    </row>
    <row r="989" spans="3:3" x14ac:dyDescent="0.25">
      <c r="C989" s="5"/>
    </row>
    <row r="990" spans="3:3" x14ac:dyDescent="0.25">
      <c r="C990" s="5"/>
    </row>
    <row r="991" spans="3:3" x14ac:dyDescent="0.25">
      <c r="C991" s="5"/>
    </row>
    <row r="992" spans="3:3" x14ac:dyDescent="0.25">
      <c r="C992" s="5"/>
    </row>
    <row r="993" spans="3:3" x14ac:dyDescent="0.25">
      <c r="C993" s="5"/>
    </row>
    <row r="994" spans="3:3" x14ac:dyDescent="0.25">
      <c r="C994" s="5"/>
    </row>
    <row r="995" spans="3:3" x14ac:dyDescent="0.25">
      <c r="C995" s="5"/>
    </row>
    <row r="996" spans="3:3" x14ac:dyDescent="0.25">
      <c r="C996" s="5"/>
    </row>
    <row r="997" spans="3:3" x14ac:dyDescent="0.25">
      <c r="C997" s="5"/>
    </row>
    <row r="998" spans="3:3" x14ac:dyDescent="0.25">
      <c r="C998" s="5"/>
    </row>
    <row r="999" spans="3:3" x14ac:dyDescent="0.25">
      <c r="C999" s="5"/>
    </row>
    <row r="1000" spans="3:3" x14ac:dyDescent="0.25">
      <c r="C1000" s="5"/>
    </row>
    <row r="1001" spans="3:3" x14ac:dyDescent="0.25">
      <c r="C1001" s="5"/>
    </row>
    <row r="1002" spans="3:3" x14ac:dyDescent="0.25">
      <c r="C1002" s="5"/>
    </row>
    <row r="1003" spans="3:3" x14ac:dyDescent="0.25">
      <c r="C1003" s="5"/>
    </row>
    <row r="1004" spans="3:3" x14ac:dyDescent="0.25">
      <c r="C1004" s="5"/>
    </row>
    <row r="1005" spans="3:3" x14ac:dyDescent="0.25">
      <c r="C1005" s="5"/>
    </row>
    <row r="1006" spans="3:3" x14ac:dyDescent="0.25">
      <c r="C1006" s="5"/>
    </row>
    <row r="1007" spans="3:3" x14ac:dyDescent="0.25">
      <c r="C1007" s="5"/>
    </row>
    <row r="1008" spans="3:3" x14ac:dyDescent="0.25">
      <c r="C1008" s="5"/>
    </row>
    <row r="1009" spans="3:3" x14ac:dyDescent="0.25">
      <c r="C1009" s="5"/>
    </row>
    <row r="1010" spans="3:3" x14ac:dyDescent="0.25">
      <c r="C1010" s="5"/>
    </row>
    <row r="1011" spans="3:3" x14ac:dyDescent="0.25">
      <c r="C1011" s="5"/>
    </row>
    <row r="1012" spans="3:3" x14ac:dyDescent="0.25">
      <c r="C1012" s="5"/>
    </row>
    <row r="1013" spans="3:3" x14ac:dyDescent="0.25">
      <c r="C1013" s="5"/>
    </row>
    <row r="1014" spans="3:3" x14ac:dyDescent="0.25">
      <c r="C1014" s="5"/>
    </row>
    <row r="1015" spans="3:3" x14ac:dyDescent="0.25">
      <c r="C1015" s="5"/>
    </row>
    <row r="1016" spans="3:3" x14ac:dyDescent="0.25">
      <c r="C1016" s="5"/>
    </row>
    <row r="1017" spans="3:3" x14ac:dyDescent="0.25">
      <c r="C1017" s="5"/>
    </row>
    <row r="1018" spans="3:3" x14ac:dyDescent="0.25">
      <c r="C1018" s="5"/>
    </row>
    <row r="1019" spans="3:3" x14ac:dyDescent="0.25">
      <c r="C1019" s="5"/>
    </row>
    <row r="1020" spans="3:3" x14ac:dyDescent="0.25">
      <c r="C1020" s="5"/>
    </row>
    <row r="1021" spans="3:3" x14ac:dyDescent="0.25">
      <c r="C1021" s="5"/>
    </row>
    <row r="1022" spans="3:3" x14ac:dyDescent="0.25">
      <c r="C1022" s="5"/>
    </row>
    <row r="1023" spans="3:3" x14ac:dyDescent="0.25">
      <c r="C1023" s="5"/>
    </row>
    <row r="1024" spans="3:3" x14ac:dyDescent="0.25">
      <c r="C1024" s="5"/>
    </row>
    <row r="1025" spans="3:3" x14ac:dyDescent="0.25">
      <c r="C1025" s="5"/>
    </row>
    <row r="1026" spans="3:3" x14ac:dyDescent="0.25">
      <c r="C1026" s="5"/>
    </row>
    <row r="1027" spans="3:3" x14ac:dyDescent="0.25">
      <c r="C1027" s="5"/>
    </row>
    <row r="1028" spans="3:3" x14ac:dyDescent="0.25">
      <c r="C1028" s="5"/>
    </row>
    <row r="1029" spans="3:3" x14ac:dyDescent="0.25">
      <c r="C1029" s="5"/>
    </row>
    <row r="1030" spans="3:3" x14ac:dyDescent="0.25">
      <c r="C1030" s="5"/>
    </row>
    <row r="1031" spans="3:3" x14ac:dyDescent="0.25">
      <c r="C1031" s="5"/>
    </row>
    <row r="1032" spans="3:3" x14ac:dyDescent="0.25">
      <c r="C1032" s="5"/>
    </row>
    <row r="1033" spans="3:3" x14ac:dyDescent="0.25">
      <c r="C1033" s="5"/>
    </row>
    <row r="1034" spans="3:3" x14ac:dyDescent="0.25">
      <c r="C1034" s="5"/>
    </row>
    <row r="1035" spans="3:3" x14ac:dyDescent="0.25">
      <c r="C1035" s="5"/>
    </row>
    <row r="1036" spans="3:3" x14ac:dyDescent="0.25">
      <c r="C1036" s="5"/>
    </row>
    <row r="1037" spans="3:3" x14ac:dyDescent="0.25">
      <c r="C1037" s="5"/>
    </row>
    <row r="1038" spans="3:3" x14ac:dyDescent="0.25">
      <c r="C1038" s="5"/>
    </row>
    <row r="1039" spans="3:3" x14ac:dyDescent="0.25">
      <c r="C1039" s="5"/>
    </row>
    <row r="1040" spans="3:3" x14ac:dyDescent="0.25">
      <c r="C1040" s="5"/>
    </row>
    <row r="1041" spans="3:3" x14ac:dyDescent="0.25">
      <c r="C1041" s="5"/>
    </row>
    <row r="1042" spans="3:3" x14ac:dyDescent="0.25">
      <c r="C1042" s="5"/>
    </row>
    <row r="1043" spans="3:3" x14ac:dyDescent="0.25">
      <c r="C1043" s="5"/>
    </row>
    <row r="1044" spans="3:3" x14ac:dyDescent="0.25">
      <c r="C1044" s="5"/>
    </row>
    <row r="1045" spans="3:3" x14ac:dyDescent="0.25">
      <c r="C1045" s="5"/>
    </row>
    <row r="1046" spans="3:3" x14ac:dyDescent="0.25">
      <c r="C1046" s="5"/>
    </row>
    <row r="1047" spans="3:3" x14ac:dyDescent="0.25">
      <c r="C1047" s="5"/>
    </row>
    <row r="1048" spans="3:3" x14ac:dyDescent="0.25">
      <c r="C1048" s="5"/>
    </row>
    <row r="1049" spans="3:3" x14ac:dyDescent="0.25">
      <c r="C1049" s="5"/>
    </row>
    <row r="1050" spans="3:3" x14ac:dyDescent="0.25">
      <c r="C1050" s="5"/>
    </row>
    <row r="1051" spans="3:3" x14ac:dyDescent="0.25">
      <c r="C1051" s="5"/>
    </row>
    <row r="1052" spans="3:3" x14ac:dyDescent="0.25">
      <c r="C1052" s="5"/>
    </row>
    <row r="1053" spans="3:3" x14ac:dyDescent="0.25">
      <c r="C1053" s="5"/>
    </row>
    <row r="1054" spans="3:3" x14ac:dyDescent="0.25">
      <c r="C1054" s="5"/>
    </row>
    <row r="1055" spans="3:3" x14ac:dyDescent="0.25">
      <c r="C1055" s="5"/>
    </row>
    <row r="1056" spans="3:3" x14ac:dyDescent="0.25">
      <c r="C1056" s="5"/>
    </row>
    <row r="1057" spans="3:3" x14ac:dyDescent="0.25">
      <c r="C1057" s="5"/>
    </row>
    <row r="1058" spans="3:3" x14ac:dyDescent="0.25">
      <c r="C1058" s="5"/>
    </row>
    <row r="1059" spans="3:3" x14ac:dyDescent="0.25">
      <c r="C1059" s="5"/>
    </row>
    <row r="1060" spans="3:3" x14ac:dyDescent="0.25">
      <c r="C1060" s="5"/>
    </row>
    <row r="1061" spans="3:3" x14ac:dyDescent="0.25">
      <c r="C1061" s="5"/>
    </row>
    <row r="1062" spans="3:3" x14ac:dyDescent="0.25">
      <c r="C1062" s="5"/>
    </row>
    <row r="1063" spans="3:3" x14ac:dyDescent="0.25">
      <c r="C1063" s="5"/>
    </row>
    <row r="1064" spans="3:3" x14ac:dyDescent="0.25">
      <c r="C1064" s="5"/>
    </row>
    <row r="1065" spans="3:3" x14ac:dyDescent="0.25">
      <c r="C1065" s="5"/>
    </row>
    <row r="1066" spans="3:3" x14ac:dyDescent="0.25">
      <c r="C1066" s="5"/>
    </row>
    <row r="1067" spans="3:3" x14ac:dyDescent="0.25">
      <c r="C1067" s="5"/>
    </row>
    <row r="1068" spans="3:3" x14ac:dyDescent="0.25">
      <c r="C1068" s="5"/>
    </row>
    <row r="1069" spans="3:3" x14ac:dyDescent="0.25">
      <c r="C1069" s="5"/>
    </row>
    <row r="1070" spans="3:3" x14ac:dyDescent="0.25">
      <c r="C1070" s="5"/>
    </row>
    <row r="1071" spans="3:3" x14ac:dyDescent="0.25">
      <c r="C1071" s="5"/>
    </row>
    <row r="1072" spans="3:3" x14ac:dyDescent="0.25">
      <c r="C1072" s="5"/>
    </row>
    <row r="1073" spans="3:3" x14ac:dyDescent="0.25">
      <c r="C1073" s="5"/>
    </row>
    <row r="1074" spans="3:3" x14ac:dyDescent="0.25">
      <c r="C1074" s="5"/>
    </row>
    <row r="1075" spans="3:3" x14ac:dyDescent="0.25">
      <c r="C1075" s="5"/>
    </row>
    <row r="1076" spans="3:3" x14ac:dyDescent="0.25">
      <c r="C1076" s="5"/>
    </row>
    <row r="1077" spans="3:3" x14ac:dyDescent="0.25">
      <c r="C1077" s="5"/>
    </row>
    <row r="1078" spans="3:3" x14ac:dyDescent="0.25">
      <c r="C1078" s="5"/>
    </row>
    <row r="1079" spans="3:3" x14ac:dyDescent="0.25">
      <c r="C1079" s="5"/>
    </row>
    <row r="1080" spans="3:3" x14ac:dyDescent="0.25">
      <c r="C1080" s="5"/>
    </row>
    <row r="1081" spans="3:3" x14ac:dyDescent="0.25">
      <c r="C1081" s="5"/>
    </row>
    <row r="1082" spans="3:3" x14ac:dyDescent="0.25">
      <c r="C1082" s="5"/>
    </row>
    <row r="1083" spans="3:3" x14ac:dyDescent="0.25">
      <c r="C1083" s="5"/>
    </row>
    <row r="1084" spans="3:3" x14ac:dyDescent="0.25">
      <c r="C1084" s="5"/>
    </row>
    <row r="1085" spans="3:3" x14ac:dyDescent="0.25">
      <c r="C1085" s="5"/>
    </row>
    <row r="1086" spans="3:3" x14ac:dyDescent="0.25">
      <c r="C1086" s="5"/>
    </row>
    <row r="1087" spans="3:3" x14ac:dyDescent="0.25">
      <c r="C1087" s="5"/>
    </row>
    <row r="1088" spans="3:3" x14ac:dyDescent="0.25">
      <c r="C1088" s="5"/>
    </row>
    <row r="1089" spans="3:3" x14ac:dyDescent="0.25">
      <c r="C1089" s="5"/>
    </row>
    <row r="1090" spans="3:3" x14ac:dyDescent="0.25">
      <c r="C1090" s="5"/>
    </row>
    <row r="1091" spans="3:3" x14ac:dyDescent="0.25">
      <c r="C1091" s="5"/>
    </row>
    <row r="1092" spans="3:3" x14ac:dyDescent="0.25">
      <c r="C1092" s="5"/>
    </row>
    <row r="1093" spans="3:3" x14ac:dyDescent="0.25">
      <c r="C1093" s="5"/>
    </row>
    <row r="1094" spans="3:3" x14ac:dyDescent="0.25">
      <c r="C1094" s="5"/>
    </row>
    <row r="1095" spans="3:3" x14ac:dyDescent="0.25">
      <c r="C1095" s="5"/>
    </row>
    <row r="1096" spans="3:3" x14ac:dyDescent="0.25">
      <c r="C1096" s="5"/>
    </row>
    <row r="1097" spans="3:3" x14ac:dyDescent="0.25">
      <c r="C1097" s="5"/>
    </row>
    <row r="1098" spans="3:3" x14ac:dyDescent="0.25">
      <c r="C1098" s="5"/>
    </row>
    <row r="1099" spans="3:3" x14ac:dyDescent="0.25">
      <c r="C1099" s="5"/>
    </row>
    <row r="1100" spans="3:3" x14ac:dyDescent="0.25">
      <c r="C1100" s="5"/>
    </row>
    <row r="1101" spans="3:3" x14ac:dyDescent="0.25">
      <c r="C1101" s="5"/>
    </row>
    <row r="1102" spans="3:3" x14ac:dyDescent="0.25">
      <c r="C1102" s="5"/>
    </row>
    <row r="1103" spans="3:3" x14ac:dyDescent="0.25">
      <c r="C1103" s="5"/>
    </row>
    <row r="1104" spans="3:3" x14ac:dyDescent="0.25">
      <c r="C1104" s="5"/>
    </row>
    <row r="1105" spans="3:3" x14ac:dyDescent="0.25">
      <c r="C1105" s="5"/>
    </row>
    <row r="1106" spans="3:3" x14ac:dyDescent="0.25">
      <c r="C1106" s="5"/>
    </row>
    <row r="1107" spans="3:3" x14ac:dyDescent="0.25">
      <c r="C1107" s="5"/>
    </row>
    <row r="1108" spans="3:3" x14ac:dyDescent="0.25">
      <c r="C1108" s="5"/>
    </row>
    <row r="1109" spans="3:3" x14ac:dyDescent="0.25">
      <c r="C1109" s="5"/>
    </row>
    <row r="1110" spans="3:3" x14ac:dyDescent="0.25">
      <c r="C1110" s="5"/>
    </row>
    <row r="1111" spans="3:3" x14ac:dyDescent="0.25">
      <c r="C1111" s="5"/>
    </row>
    <row r="1112" spans="3:3" x14ac:dyDescent="0.25">
      <c r="C1112" s="5"/>
    </row>
    <row r="1113" spans="3:3" x14ac:dyDescent="0.25">
      <c r="C1113" s="5"/>
    </row>
    <row r="1114" spans="3:3" x14ac:dyDescent="0.25">
      <c r="C1114" s="5"/>
    </row>
    <row r="1115" spans="3:3" x14ac:dyDescent="0.25">
      <c r="C1115" s="5"/>
    </row>
    <row r="1116" spans="3:3" x14ac:dyDescent="0.25">
      <c r="C1116" s="5"/>
    </row>
    <row r="1117" spans="3:3" x14ac:dyDescent="0.25">
      <c r="C1117" s="5"/>
    </row>
    <row r="1118" spans="3:3" x14ac:dyDescent="0.25">
      <c r="C1118" s="5"/>
    </row>
    <row r="1119" spans="3:3" x14ac:dyDescent="0.25">
      <c r="C1119" s="5"/>
    </row>
    <row r="1120" spans="3:3" x14ac:dyDescent="0.25">
      <c r="C1120" s="5"/>
    </row>
    <row r="1121" spans="3:3" x14ac:dyDescent="0.25">
      <c r="C1121" s="5"/>
    </row>
    <row r="1122" spans="3:3" x14ac:dyDescent="0.25">
      <c r="C1122" s="5"/>
    </row>
    <row r="1123" spans="3:3" x14ac:dyDescent="0.25">
      <c r="C1123" s="5"/>
    </row>
    <row r="1124" spans="3:3" x14ac:dyDescent="0.25">
      <c r="C1124" s="5"/>
    </row>
    <row r="1125" spans="3:3" x14ac:dyDescent="0.25">
      <c r="C1125" s="5"/>
    </row>
    <row r="1126" spans="3:3" x14ac:dyDescent="0.25">
      <c r="C1126" s="5"/>
    </row>
    <row r="1127" spans="3:3" x14ac:dyDescent="0.25">
      <c r="C1127" s="5"/>
    </row>
    <row r="1128" spans="3:3" x14ac:dyDescent="0.25">
      <c r="C1128" s="5"/>
    </row>
    <row r="1129" spans="3:3" x14ac:dyDescent="0.25">
      <c r="C1129" s="5"/>
    </row>
    <row r="1130" spans="3:3" x14ac:dyDescent="0.25">
      <c r="C1130" s="5"/>
    </row>
    <row r="1131" spans="3:3" x14ac:dyDescent="0.25">
      <c r="C1131" s="5"/>
    </row>
    <row r="1132" spans="3:3" x14ac:dyDescent="0.25">
      <c r="C1132" s="5"/>
    </row>
    <row r="1133" spans="3:3" x14ac:dyDescent="0.25">
      <c r="C1133" s="5"/>
    </row>
    <row r="1134" spans="3:3" x14ac:dyDescent="0.25">
      <c r="C1134" s="5"/>
    </row>
    <row r="1135" spans="3:3" x14ac:dyDescent="0.25">
      <c r="C1135" s="5"/>
    </row>
    <row r="1136" spans="3:3" x14ac:dyDescent="0.25">
      <c r="C1136" s="5"/>
    </row>
    <row r="1137" spans="3:3" x14ac:dyDescent="0.25">
      <c r="C1137" s="5"/>
    </row>
    <row r="1138" spans="3:3" x14ac:dyDescent="0.25">
      <c r="C1138" s="5"/>
    </row>
    <row r="1139" spans="3:3" x14ac:dyDescent="0.25">
      <c r="C1139" s="5"/>
    </row>
    <row r="1140" spans="3:3" x14ac:dyDescent="0.25">
      <c r="C1140" s="5"/>
    </row>
    <row r="1141" spans="3:3" x14ac:dyDescent="0.25">
      <c r="C1141" s="5"/>
    </row>
    <row r="1142" spans="3:3" x14ac:dyDescent="0.25">
      <c r="C1142" s="5"/>
    </row>
    <row r="1143" spans="3:3" x14ac:dyDescent="0.25">
      <c r="C1143" s="5"/>
    </row>
    <row r="1144" spans="3:3" x14ac:dyDescent="0.25">
      <c r="C1144" s="5"/>
    </row>
    <row r="1145" spans="3:3" x14ac:dyDescent="0.25">
      <c r="C1145" s="5"/>
    </row>
    <row r="1146" spans="3:3" x14ac:dyDescent="0.25">
      <c r="C1146" s="5"/>
    </row>
    <row r="1147" spans="3:3" x14ac:dyDescent="0.25">
      <c r="C1147" s="5"/>
    </row>
    <row r="1148" spans="3:3" x14ac:dyDescent="0.25">
      <c r="C1148" s="5"/>
    </row>
    <row r="1149" spans="3:3" x14ac:dyDescent="0.25">
      <c r="C1149" s="5"/>
    </row>
    <row r="1150" spans="3:3" x14ac:dyDescent="0.25">
      <c r="C1150" s="5"/>
    </row>
    <row r="1151" spans="3:3" x14ac:dyDescent="0.25">
      <c r="C1151" s="5"/>
    </row>
    <row r="1152" spans="3:3" x14ac:dyDescent="0.25">
      <c r="C1152" s="5"/>
    </row>
    <row r="1153" spans="3:3" x14ac:dyDescent="0.25">
      <c r="C1153" s="5"/>
    </row>
    <row r="1154" spans="3:3" x14ac:dyDescent="0.25">
      <c r="C1154" s="5"/>
    </row>
    <row r="1155" spans="3:3" x14ac:dyDescent="0.25">
      <c r="C1155" s="5"/>
    </row>
    <row r="1156" spans="3:3" x14ac:dyDescent="0.25">
      <c r="C1156" s="5"/>
    </row>
    <row r="1157" spans="3:3" x14ac:dyDescent="0.25">
      <c r="C1157" s="5"/>
    </row>
    <row r="1158" spans="3:3" x14ac:dyDescent="0.25">
      <c r="C1158" s="5"/>
    </row>
    <row r="1159" spans="3:3" x14ac:dyDescent="0.25">
      <c r="C1159" s="5"/>
    </row>
    <row r="1160" spans="3:3" x14ac:dyDescent="0.25">
      <c r="C1160" s="5"/>
    </row>
    <row r="1161" spans="3:3" x14ac:dyDescent="0.25">
      <c r="C1161" s="5"/>
    </row>
    <row r="1162" spans="3:3" x14ac:dyDescent="0.25">
      <c r="C1162" s="5"/>
    </row>
    <row r="1163" spans="3:3" x14ac:dyDescent="0.25">
      <c r="C1163" s="5"/>
    </row>
    <row r="1164" spans="3:3" x14ac:dyDescent="0.25">
      <c r="C1164" s="5"/>
    </row>
    <row r="1165" spans="3:3" x14ac:dyDescent="0.25">
      <c r="C1165" s="5"/>
    </row>
    <row r="1166" spans="3:3" x14ac:dyDescent="0.25">
      <c r="C1166" s="5"/>
    </row>
    <row r="1167" spans="3:3" x14ac:dyDescent="0.25">
      <c r="C1167" s="5"/>
    </row>
    <row r="1168" spans="3:3" x14ac:dyDescent="0.25">
      <c r="C1168" s="5"/>
    </row>
    <row r="1169" spans="3:3" x14ac:dyDescent="0.25">
      <c r="C1169" s="5"/>
    </row>
    <row r="1170" spans="3:3" x14ac:dyDescent="0.25">
      <c r="C1170" s="5"/>
    </row>
    <row r="1171" spans="3:3" x14ac:dyDescent="0.25">
      <c r="C1171" s="5"/>
    </row>
    <row r="1172" spans="3:3" x14ac:dyDescent="0.25">
      <c r="C1172" s="5"/>
    </row>
    <row r="1173" spans="3:3" x14ac:dyDescent="0.25">
      <c r="C1173" s="5"/>
    </row>
    <row r="1174" spans="3:3" x14ac:dyDescent="0.25">
      <c r="C1174" s="5"/>
    </row>
    <row r="1175" spans="3:3" x14ac:dyDescent="0.25">
      <c r="C1175" s="5"/>
    </row>
    <row r="1176" spans="3:3" x14ac:dyDescent="0.25">
      <c r="C1176" s="5"/>
    </row>
    <row r="1177" spans="3:3" x14ac:dyDescent="0.25">
      <c r="C1177" s="5"/>
    </row>
    <row r="1178" spans="3:3" x14ac:dyDescent="0.25">
      <c r="C1178" s="5"/>
    </row>
    <row r="1179" spans="3:3" x14ac:dyDescent="0.25">
      <c r="C1179" s="5"/>
    </row>
    <row r="1180" spans="3:3" x14ac:dyDescent="0.25">
      <c r="C1180" s="5"/>
    </row>
    <row r="1181" spans="3:3" x14ac:dyDescent="0.25">
      <c r="C1181" s="5"/>
    </row>
    <row r="1182" spans="3:3" x14ac:dyDescent="0.25">
      <c r="C1182" s="5"/>
    </row>
    <row r="1183" spans="3:3" x14ac:dyDescent="0.25">
      <c r="C1183" s="5"/>
    </row>
    <row r="1184" spans="3:3" x14ac:dyDescent="0.25">
      <c r="C1184" s="5"/>
    </row>
    <row r="1185" spans="3:3" x14ac:dyDescent="0.25">
      <c r="C1185" s="5"/>
    </row>
    <row r="1186" spans="3:3" x14ac:dyDescent="0.25">
      <c r="C1186" s="5"/>
    </row>
    <row r="1187" spans="3:3" x14ac:dyDescent="0.25">
      <c r="C1187" s="5"/>
    </row>
    <row r="1188" spans="3:3" x14ac:dyDescent="0.25">
      <c r="C1188" s="5"/>
    </row>
    <row r="1189" spans="3:3" x14ac:dyDescent="0.25">
      <c r="C1189" s="5"/>
    </row>
    <row r="1190" spans="3:3" x14ac:dyDescent="0.25">
      <c r="C1190" s="5"/>
    </row>
    <row r="1191" spans="3:3" x14ac:dyDescent="0.25">
      <c r="C1191" s="5"/>
    </row>
    <row r="1192" spans="3:3" x14ac:dyDescent="0.25">
      <c r="C1192" s="5"/>
    </row>
    <row r="1193" spans="3:3" x14ac:dyDescent="0.25">
      <c r="C1193" s="5"/>
    </row>
    <row r="1194" spans="3:3" x14ac:dyDescent="0.25">
      <c r="C1194" s="5"/>
    </row>
    <row r="1195" spans="3:3" x14ac:dyDescent="0.25">
      <c r="C1195" s="5"/>
    </row>
    <row r="1196" spans="3:3" x14ac:dyDescent="0.25">
      <c r="C1196" s="5"/>
    </row>
    <row r="1197" spans="3:3" x14ac:dyDescent="0.25">
      <c r="C1197" s="5"/>
    </row>
    <row r="1198" spans="3:3" x14ac:dyDescent="0.25">
      <c r="C1198" s="5"/>
    </row>
    <row r="1199" spans="3:3" x14ac:dyDescent="0.25">
      <c r="C1199" s="5"/>
    </row>
    <row r="1200" spans="3:3" x14ac:dyDescent="0.25">
      <c r="C1200" s="5"/>
    </row>
    <row r="1201" spans="3:3" x14ac:dyDescent="0.25">
      <c r="C1201" s="5"/>
    </row>
    <row r="1202" spans="3:3" x14ac:dyDescent="0.25">
      <c r="C1202" s="5"/>
    </row>
    <row r="1203" spans="3:3" x14ac:dyDescent="0.25">
      <c r="C1203" s="5"/>
    </row>
    <row r="1204" spans="3:3" x14ac:dyDescent="0.25">
      <c r="C1204" s="5"/>
    </row>
    <row r="1205" spans="3:3" x14ac:dyDescent="0.25">
      <c r="C1205" s="5"/>
    </row>
    <row r="1206" spans="3:3" x14ac:dyDescent="0.25">
      <c r="C1206" s="5"/>
    </row>
    <row r="1207" spans="3:3" x14ac:dyDescent="0.25">
      <c r="C1207" s="5"/>
    </row>
    <row r="1208" spans="3:3" x14ac:dyDescent="0.25">
      <c r="C1208" s="5"/>
    </row>
    <row r="1209" spans="3:3" x14ac:dyDescent="0.25">
      <c r="C1209" s="5"/>
    </row>
    <row r="1210" spans="3:3" x14ac:dyDescent="0.25">
      <c r="C1210" s="5"/>
    </row>
    <row r="1211" spans="3:3" x14ac:dyDescent="0.25">
      <c r="C1211" s="5"/>
    </row>
    <row r="1212" spans="3:3" x14ac:dyDescent="0.25">
      <c r="C1212" s="5"/>
    </row>
    <row r="1213" spans="3:3" x14ac:dyDescent="0.25">
      <c r="C1213" s="5"/>
    </row>
    <row r="1214" spans="3:3" x14ac:dyDescent="0.25">
      <c r="C1214" s="5"/>
    </row>
    <row r="1215" spans="3:3" x14ac:dyDescent="0.25">
      <c r="C1215" s="5"/>
    </row>
    <row r="1216" spans="3:3" x14ac:dyDescent="0.25">
      <c r="C1216" s="5"/>
    </row>
    <row r="1217" spans="3:3" x14ac:dyDescent="0.25">
      <c r="C1217" s="5"/>
    </row>
    <row r="1218" spans="3:3" x14ac:dyDescent="0.25">
      <c r="C1218" s="5"/>
    </row>
    <row r="1219" spans="3:3" x14ac:dyDescent="0.25">
      <c r="C1219" s="5"/>
    </row>
    <row r="1220" spans="3:3" x14ac:dyDescent="0.25">
      <c r="C1220" s="5"/>
    </row>
    <row r="1221" spans="3:3" x14ac:dyDescent="0.25">
      <c r="C1221" s="5"/>
    </row>
    <row r="1222" spans="3:3" x14ac:dyDescent="0.25">
      <c r="C1222" s="5"/>
    </row>
    <row r="1223" spans="3:3" x14ac:dyDescent="0.25">
      <c r="C1223" s="5"/>
    </row>
    <row r="1224" spans="3:3" x14ac:dyDescent="0.25">
      <c r="C1224" s="5"/>
    </row>
    <row r="1225" spans="3:3" x14ac:dyDescent="0.25">
      <c r="C1225" s="5"/>
    </row>
    <row r="1226" spans="3:3" x14ac:dyDescent="0.25">
      <c r="C1226" s="5"/>
    </row>
    <row r="1227" spans="3:3" x14ac:dyDescent="0.25">
      <c r="C1227" s="5"/>
    </row>
    <row r="1228" spans="3:3" x14ac:dyDescent="0.25">
      <c r="C1228" s="5"/>
    </row>
    <row r="1229" spans="3:3" x14ac:dyDescent="0.25">
      <c r="C1229" s="5"/>
    </row>
    <row r="1230" spans="3:3" x14ac:dyDescent="0.25">
      <c r="C1230" s="5"/>
    </row>
    <row r="1231" spans="3:3" x14ac:dyDescent="0.25">
      <c r="C1231" s="5"/>
    </row>
    <row r="1232" spans="3:3" x14ac:dyDescent="0.25">
      <c r="C1232" s="5"/>
    </row>
    <row r="1233" spans="3:3" x14ac:dyDescent="0.25">
      <c r="C1233" s="5"/>
    </row>
    <row r="1234" spans="3:3" x14ac:dyDescent="0.25">
      <c r="C1234" s="5"/>
    </row>
    <row r="1235" spans="3:3" x14ac:dyDescent="0.25">
      <c r="C1235" s="5"/>
    </row>
    <row r="1236" spans="3:3" x14ac:dyDescent="0.25">
      <c r="C1236" s="5"/>
    </row>
    <row r="1237" spans="3:3" x14ac:dyDescent="0.25">
      <c r="C1237" s="5"/>
    </row>
    <row r="1238" spans="3:3" x14ac:dyDescent="0.25">
      <c r="C1238" s="5"/>
    </row>
    <row r="1239" spans="3:3" x14ac:dyDescent="0.25">
      <c r="C1239" s="5"/>
    </row>
    <row r="1240" spans="3:3" x14ac:dyDescent="0.25">
      <c r="C1240" s="5"/>
    </row>
    <row r="1241" spans="3:3" x14ac:dyDescent="0.25">
      <c r="C1241" s="5"/>
    </row>
    <row r="1242" spans="3:3" x14ac:dyDescent="0.25">
      <c r="C1242" s="5"/>
    </row>
    <row r="1243" spans="3:3" x14ac:dyDescent="0.25">
      <c r="C1243" s="5"/>
    </row>
    <row r="1244" spans="3:3" x14ac:dyDescent="0.25">
      <c r="C1244" s="5"/>
    </row>
    <row r="1245" spans="3:3" x14ac:dyDescent="0.25">
      <c r="C1245" s="5"/>
    </row>
    <row r="1246" spans="3:3" x14ac:dyDescent="0.25">
      <c r="C1246" s="5"/>
    </row>
    <row r="1247" spans="3:3" x14ac:dyDescent="0.25">
      <c r="C1247" s="5"/>
    </row>
    <row r="1248" spans="3:3" x14ac:dyDescent="0.25">
      <c r="C1248" s="5"/>
    </row>
    <row r="1249" spans="3:3" x14ac:dyDescent="0.25">
      <c r="C1249" s="5"/>
    </row>
    <row r="1250" spans="3:3" x14ac:dyDescent="0.25">
      <c r="C1250" s="5"/>
    </row>
    <row r="1251" spans="3:3" x14ac:dyDescent="0.25">
      <c r="C1251" s="5"/>
    </row>
    <row r="1252" spans="3:3" x14ac:dyDescent="0.25">
      <c r="C1252" s="5"/>
    </row>
    <row r="1253" spans="3:3" x14ac:dyDescent="0.25">
      <c r="C1253" s="5"/>
    </row>
    <row r="1254" spans="3:3" x14ac:dyDescent="0.25">
      <c r="C1254" s="5"/>
    </row>
    <row r="1255" spans="3:3" x14ac:dyDescent="0.25">
      <c r="C1255" s="5"/>
    </row>
    <row r="1256" spans="3:3" x14ac:dyDescent="0.25">
      <c r="C1256" s="5"/>
    </row>
    <row r="1257" spans="3:3" x14ac:dyDescent="0.25">
      <c r="C1257" s="5"/>
    </row>
    <row r="1258" spans="3:3" x14ac:dyDescent="0.25">
      <c r="C1258" s="5"/>
    </row>
    <row r="1259" spans="3:3" x14ac:dyDescent="0.25">
      <c r="C1259" s="5"/>
    </row>
    <row r="1260" spans="3:3" x14ac:dyDescent="0.25">
      <c r="C1260" s="5"/>
    </row>
    <row r="1261" spans="3:3" x14ac:dyDescent="0.25">
      <c r="C1261" s="5"/>
    </row>
    <row r="1262" spans="3:3" x14ac:dyDescent="0.25">
      <c r="C1262" s="5"/>
    </row>
    <row r="1263" spans="3:3" x14ac:dyDescent="0.25">
      <c r="C1263" s="5"/>
    </row>
    <row r="1264" spans="3:3" x14ac:dyDescent="0.25">
      <c r="C1264" s="5"/>
    </row>
    <row r="1265" spans="3:3" x14ac:dyDescent="0.25">
      <c r="C1265" s="5"/>
    </row>
    <row r="1266" spans="3:3" x14ac:dyDescent="0.25">
      <c r="C1266" s="5"/>
    </row>
    <row r="1267" spans="3:3" x14ac:dyDescent="0.25">
      <c r="C1267" s="5"/>
    </row>
    <row r="1268" spans="3:3" x14ac:dyDescent="0.25">
      <c r="C1268" s="5"/>
    </row>
    <row r="1269" spans="3:3" x14ac:dyDescent="0.25">
      <c r="C1269" s="5"/>
    </row>
    <row r="1270" spans="3:3" x14ac:dyDescent="0.25">
      <c r="C1270" s="5"/>
    </row>
    <row r="1271" spans="3:3" x14ac:dyDescent="0.25">
      <c r="C1271" s="5"/>
    </row>
    <row r="1272" spans="3:3" x14ac:dyDescent="0.25">
      <c r="C1272" s="5"/>
    </row>
    <row r="1273" spans="3:3" x14ac:dyDescent="0.25">
      <c r="C1273" s="5"/>
    </row>
    <row r="1274" spans="3:3" x14ac:dyDescent="0.25">
      <c r="C1274" s="5"/>
    </row>
    <row r="1275" spans="3:3" x14ac:dyDescent="0.25">
      <c r="C1275" s="5"/>
    </row>
    <row r="1276" spans="3:3" x14ac:dyDescent="0.25">
      <c r="C1276" s="5"/>
    </row>
    <row r="1277" spans="3:3" x14ac:dyDescent="0.25">
      <c r="C1277" s="5"/>
    </row>
    <row r="1278" spans="3:3" x14ac:dyDescent="0.25">
      <c r="C1278" s="5"/>
    </row>
    <row r="1279" spans="3:3" x14ac:dyDescent="0.25">
      <c r="C1279" s="5"/>
    </row>
    <row r="1280" spans="3:3" x14ac:dyDescent="0.25">
      <c r="C1280" s="5"/>
    </row>
    <row r="1281" spans="3:3" x14ac:dyDescent="0.25">
      <c r="C1281" s="5"/>
    </row>
    <row r="1282" spans="3:3" x14ac:dyDescent="0.25">
      <c r="C1282" s="5"/>
    </row>
    <row r="1283" spans="3:3" x14ac:dyDescent="0.25">
      <c r="C1283" s="5"/>
    </row>
    <row r="1284" spans="3:3" x14ac:dyDescent="0.25">
      <c r="C1284" s="5"/>
    </row>
    <row r="1285" spans="3:3" x14ac:dyDescent="0.25">
      <c r="C1285" s="5"/>
    </row>
    <row r="1286" spans="3:3" x14ac:dyDescent="0.25">
      <c r="C1286" s="5"/>
    </row>
    <row r="1287" spans="3:3" x14ac:dyDescent="0.25">
      <c r="C1287" s="5"/>
    </row>
    <row r="1288" spans="3:3" x14ac:dyDescent="0.25">
      <c r="C1288" s="5"/>
    </row>
    <row r="1289" spans="3:3" x14ac:dyDescent="0.25">
      <c r="C1289" s="5"/>
    </row>
    <row r="1290" spans="3:3" x14ac:dyDescent="0.25">
      <c r="C1290" s="5"/>
    </row>
    <row r="1291" spans="3:3" x14ac:dyDescent="0.25">
      <c r="C1291" s="5"/>
    </row>
    <row r="1292" spans="3:3" x14ac:dyDescent="0.25">
      <c r="C1292" s="5"/>
    </row>
    <row r="1293" spans="3:3" x14ac:dyDescent="0.25">
      <c r="C1293" s="5"/>
    </row>
    <row r="1294" spans="3:3" x14ac:dyDescent="0.25">
      <c r="C1294" s="5"/>
    </row>
    <row r="1295" spans="3:3" x14ac:dyDescent="0.25">
      <c r="C1295" s="5"/>
    </row>
    <row r="1296" spans="3:3" x14ac:dyDescent="0.25">
      <c r="C1296" s="5"/>
    </row>
    <row r="1297" spans="3:3" x14ac:dyDescent="0.25">
      <c r="C1297" s="5"/>
    </row>
    <row r="1298" spans="3:3" x14ac:dyDescent="0.25">
      <c r="C1298" s="5"/>
    </row>
    <row r="1299" spans="3:3" x14ac:dyDescent="0.25">
      <c r="C1299" s="5"/>
    </row>
    <row r="1300" spans="3:3" x14ac:dyDescent="0.25">
      <c r="C1300" s="5"/>
    </row>
    <row r="1301" spans="3:3" x14ac:dyDescent="0.25">
      <c r="C1301" s="5"/>
    </row>
    <row r="1302" spans="3:3" x14ac:dyDescent="0.25">
      <c r="C1302" s="5"/>
    </row>
    <row r="1303" spans="3:3" x14ac:dyDescent="0.25">
      <c r="C1303" s="5"/>
    </row>
    <row r="1304" spans="3:3" x14ac:dyDescent="0.25">
      <c r="C1304" s="5"/>
    </row>
    <row r="1305" spans="3:3" x14ac:dyDescent="0.25">
      <c r="C1305" s="5"/>
    </row>
    <row r="1306" spans="3:3" x14ac:dyDescent="0.25">
      <c r="C1306" s="5"/>
    </row>
    <row r="1307" spans="3:3" x14ac:dyDescent="0.25">
      <c r="C1307" s="5"/>
    </row>
    <row r="1308" spans="3:3" x14ac:dyDescent="0.25">
      <c r="C1308" s="5"/>
    </row>
    <row r="1309" spans="3:3" x14ac:dyDescent="0.25">
      <c r="C1309" s="5"/>
    </row>
    <row r="1310" spans="3:3" x14ac:dyDescent="0.25">
      <c r="C1310" s="5"/>
    </row>
    <row r="1311" spans="3:3" x14ac:dyDescent="0.25">
      <c r="C1311" s="5"/>
    </row>
    <row r="1312" spans="3:3" x14ac:dyDescent="0.25">
      <c r="C1312" s="5"/>
    </row>
    <row r="1313" spans="3:3" x14ac:dyDescent="0.25">
      <c r="C1313" s="5"/>
    </row>
    <row r="1314" spans="3:3" x14ac:dyDescent="0.25">
      <c r="C1314" s="5"/>
    </row>
    <row r="1315" spans="3:3" x14ac:dyDescent="0.25">
      <c r="C1315" s="5"/>
    </row>
    <row r="1316" spans="3:3" x14ac:dyDescent="0.25">
      <c r="C1316" s="5"/>
    </row>
    <row r="1317" spans="3:3" x14ac:dyDescent="0.25">
      <c r="C1317" s="5"/>
    </row>
    <row r="1318" spans="3:3" x14ac:dyDescent="0.25">
      <c r="C1318" s="5"/>
    </row>
    <row r="1319" spans="3:3" x14ac:dyDescent="0.25">
      <c r="C1319" s="5"/>
    </row>
    <row r="1320" spans="3:3" x14ac:dyDescent="0.25">
      <c r="C1320" s="5"/>
    </row>
    <row r="1321" spans="3:3" x14ac:dyDescent="0.25">
      <c r="C1321" s="5"/>
    </row>
    <row r="1322" spans="3:3" x14ac:dyDescent="0.25">
      <c r="C1322" s="5"/>
    </row>
    <row r="1323" spans="3:3" x14ac:dyDescent="0.25">
      <c r="C1323" s="5"/>
    </row>
    <row r="1324" spans="3:3" x14ac:dyDescent="0.25">
      <c r="C1324" s="5"/>
    </row>
    <row r="1325" spans="3:3" x14ac:dyDescent="0.25">
      <c r="C1325" s="5"/>
    </row>
    <row r="1326" spans="3:3" x14ac:dyDescent="0.25">
      <c r="C1326" s="5"/>
    </row>
    <row r="1327" spans="3:3" x14ac:dyDescent="0.25">
      <c r="C1327" s="5"/>
    </row>
    <row r="1328" spans="3:3" x14ac:dyDescent="0.25">
      <c r="C1328" s="5"/>
    </row>
    <row r="1329" spans="3:3" x14ac:dyDescent="0.25">
      <c r="C1329" s="5"/>
    </row>
    <row r="1330" spans="3:3" x14ac:dyDescent="0.25">
      <c r="C1330" s="5"/>
    </row>
    <row r="1331" spans="3:3" x14ac:dyDescent="0.25">
      <c r="C1331" s="5"/>
    </row>
    <row r="1332" spans="3:3" x14ac:dyDescent="0.25">
      <c r="C1332" s="5"/>
    </row>
    <row r="1333" spans="3:3" x14ac:dyDescent="0.25">
      <c r="C1333" s="5"/>
    </row>
    <row r="1334" spans="3:3" x14ac:dyDescent="0.25">
      <c r="C1334" s="5"/>
    </row>
    <row r="1335" spans="3:3" x14ac:dyDescent="0.25">
      <c r="C1335" s="5"/>
    </row>
    <row r="1336" spans="3:3" x14ac:dyDescent="0.25">
      <c r="C1336" s="5"/>
    </row>
    <row r="1337" spans="3:3" x14ac:dyDescent="0.25">
      <c r="C1337" s="5"/>
    </row>
    <row r="1338" spans="3:3" x14ac:dyDescent="0.25">
      <c r="C1338" s="5"/>
    </row>
    <row r="1339" spans="3:3" x14ac:dyDescent="0.25">
      <c r="C1339" s="5"/>
    </row>
    <row r="1340" spans="3:3" x14ac:dyDescent="0.25">
      <c r="C1340" s="5"/>
    </row>
    <row r="1341" spans="3:3" x14ac:dyDescent="0.25">
      <c r="C1341" s="5"/>
    </row>
    <row r="1342" spans="3:3" x14ac:dyDescent="0.25">
      <c r="C1342" s="5"/>
    </row>
    <row r="1343" spans="3:3" x14ac:dyDescent="0.25">
      <c r="C1343" s="5"/>
    </row>
    <row r="1344" spans="3:3" x14ac:dyDescent="0.25">
      <c r="C1344" s="5"/>
    </row>
    <row r="1345" spans="3:3" x14ac:dyDescent="0.25">
      <c r="C1345" s="5"/>
    </row>
    <row r="1346" spans="3:3" x14ac:dyDescent="0.25">
      <c r="C1346" s="5"/>
    </row>
    <row r="1347" spans="3:3" x14ac:dyDescent="0.25">
      <c r="C1347" s="5"/>
    </row>
    <row r="1348" spans="3:3" x14ac:dyDescent="0.25">
      <c r="C1348" s="5"/>
    </row>
    <row r="1349" spans="3:3" x14ac:dyDescent="0.25">
      <c r="C1349" s="5"/>
    </row>
    <row r="1350" spans="3:3" x14ac:dyDescent="0.25">
      <c r="C1350" s="5"/>
    </row>
    <row r="1351" spans="3:3" x14ac:dyDescent="0.25">
      <c r="C1351" s="5"/>
    </row>
    <row r="1352" spans="3:3" x14ac:dyDescent="0.25">
      <c r="C1352" s="5"/>
    </row>
    <row r="1353" spans="3:3" x14ac:dyDescent="0.25">
      <c r="C1353" s="5"/>
    </row>
    <row r="1354" spans="3:3" x14ac:dyDescent="0.25">
      <c r="C1354" s="5"/>
    </row>
    <row r="1355" spans="3:3" x14ac:dyDescent="0.25">
      <c r="C1355" s="5"/>
    </row>
    <row r="1356" spans="3:3" x14ac:dyDescent="0.25">
      <c r="C1356" s="5"/>
    </row>
    <row r="1357" spans="3:3" x14ac:dyDescent="0.25">
      <c r="C1357" s="5"/>
    </row>
    <row r="1358" spans="3:3" x14ac:dyDescent="0.25">
      <c r="C1358" s="5"/>
    </row>
    <row r="1359" spans="3:3" x14ac:dyDescent="0.25">
      <c r="C1359" s="5"/>
    </row>
    <row r="1360" spans="3:3" x14ac:dyDescent="0.25">
      <c r="C1360" s="5"/>
    </row>
    <row r="1361" spans="3:3" x14ac:dyDescent="0.25">
      <c r="C1361" s="5"/>
    </row>
    <row r="1362" spans="3:3" x14ac:dyDescent="0.25">
      <c r="C1362" s="5"/>
    </row>
    <row r="1363" spans="3:3" x14ac:dyDescent="0.25">
      <c r="C1363" s="5"/>
    </row>
    <row r="1364" spans="3:3" x14ac:dyDescent="0.25">
      <c r="C1364" s="5"/>
    </row>
    <row r="1365" spans="3:3" x14ac:dyDescent="0.25">
      <c r="C1365" s="5"/>
    </row>
    <row r="1366" spans="3:3" x14ac:dyDescent="0.25">
      <c r="C1366" s="5"/>
    </row>
    <row r="1367" spans="3:3" x14ac:dyDescent="0.25">
      <c r="C1367" s="5"/>
    </row>
    <row r="1368" spans="3:3" x14ac:dyDescent="0.25">
      <c r="C1368" s="5"/>
    </row>
    <row r="1369" spans="3:3" x14ac:dyDescent="0.25">
      <c r="C1369" s="5"/>
    </row>
    <row r="1370" spans="3:3" x14ac:dyDescent="0.25">
      <c r="C1370" s="5"/>
    </row>
    <row r="1371" spans="3:3" x14ac:dyDescent="0.25">
      <c r="C1371" s="5"/>
    </row>
    <row r="1372" spans="3:3" x14ac:dyDescent="0.25">
      <c r="C1372" s="5"/>
    </row>
    <row r="1373" spans="3:3" x14ac:dyDescent="0.25">
      <c r="C1373" s="5"/>
    </row>
    <row r="1374" spans="3:3" x14ac:dyDescent="0.25">
      <c r="C1374" s="5"/>
    </row>
    <row r="1375" spans="3:3" x14ac:dyDescent="0.25">
      <c r="C1375" s="5"/>
    </row>
    <row r="1376" spans="3:3" x14ac:dyDescent="0.25">
      <c r="C1376" s="5"/>
    </row>
    <row r="1377" spans="3:3" x14ac:dyDescent="0.25">
      <c r="C1377" s="5"/>
    </row>
    <row r="1378" spans="3:3" x14ac:dyDescent="0.25">
      <c r="C1378" s="5"/>
    </row>
    <row r="1379" spans="3:3" x14ac:dyDescent="0.25">
      <c r="C1379" s="5"/>
    </row>
    <row r="1380" spans="3:3" x14ac:dyDescent="0.25">
      <c r="C1380" s="5"/>
    </row>
    <row r="1381" spans="3:3" x14ac:dyDescent="0.25">
      <c r="C1381" s="5"/>
    </row>
    <row r="1382" spans="3:3" x14ac:dyDescent="0.25">
      <c r="C1382" s="5"/>
    </row>
    <row r="1383" spans="3:3" x14ac:dyDescent="0.25">
      <c r="C1383" s="5"/>
    </row>
    <row r="1384" spans="3:3" x14ac:dyDescent="0.25">
      <c r="C1384" s="5"/>
    </row>
    <row r="1385" spans="3:3" x14ac:dyDescent="0.25">
      <c r="C1385" s="5"/>
    </row>
    <row r="1386" spans="3:3" x14ac:dyDescent="0.25">
      <c r="C1386" s="5"/>
    </row>
    <row r="1387" spans="3:3" x14ac:dyDescent="0.25">
      <c r="C1387" s="5"/>
    </row>
    <row r="1388" spans="3:3" x14ac:dyDescent="0.25">
      <c r="C1388" s="5"/>
    </row>
    <row r="1389" spans="3:3" x14ac:dyDescent="0.25">
      <c r="C1389" s="5"/>
    </row>
    <row r="1390" spans="3:3" x14ac:dyDescent="0.25">
      <c r="C1390" s="5"/>
    </row>
    <row r="1391" spans="3:3" x14ac:dyDescent="0.25">
      <c r="C1391" s="5"/>
    </row>
    <row r="1392" spans="3:3" x14ac:dyDescent="0.25">
      <c r="C1392" s="5"/>
    </row>
    <row r="1393" spans="3:3" x14ac:dyDescent="0.25">
      <c r="C1393" s="5"/>
    </row>
    <row r="1394" spans="3:3" x14ac:dyDescent="0.25">
      <c r="C1394" s="5"/>
    </row>
    <row r="1395" spans="3:3" x14ac:dyDescent="0.25">
      <c r="C1395" s="5"/>
    </row>
    <row r="1396" spans="3:3" x14ac:dyDescent="0.25">
      <c r="C1396" s="5"/>
    </row>
    <row r="1397" spans="3:3" x14ac:dyDescent="0.25">
      <c r="C1397" s="5"/>
    </row>
    <row r="1398" spans="3:3" x14ac:dyDescent="0.25">
      <c r="C1398" s="5"/>
    </row>
    <row r="1399" spans="3:3" x14ac:dyDescent="0.25">
      <c r="C1399" s="5"/>
    </row>
    <row r="1400" spans="3:3" x14ac:dyDescent="0.25">
      <c r="C1400" s="5"/>
    </row>
    <row r="1401" spans="3:3" x14ac:dyDescent="0.25">
      <c r="C1401" s="5"/>
    </row>
    <row r="1402" spans="3:3" x14ac:dyDescent="0.25">
      <c r="C1402" s="5"/>
    </row>
    <row r="1403" spans="3:3" x14ac:dyDescent="0.25">
      <c r="C1403" s="5"/>
    </row>
    <row r="1404" spans="3:3" x14ac:dyDescent="0.25">
      <c r="C1404" s="5"/>
    </row>
    <row r="1405" spans="3:3" x14ac:dyDescent="0.25">
      <c r="C1405" s="5"/>
    </row>
    <row r="1406" spans="3:3" x14ac:dyDescent="0.25">
      <c r="C1406" s="5"/>
    </row>
    <row r="1407" spans="3:3" x14ac:dyDescent="0.25">
      <c r="C1407" s="5"/>
    </row>
    <row r="1408" spans="3:3" x14ac:dyDescent="0.25">
      <c r="C1408" s="5"/>
    </row>
    <row r="1409" spans="3:3" x14ac:dyDescent="0.25">
      <c r="C1409" s="5"/>
    </row>
    <row r="1410" spans="3:3" x14ac:dyDescent="0.25">
      <c r="C1410" s="5"/>
    </row>
    <row r="1411" spans="3:3" x14ac:dyDescent="0.25">
      <c r="C1411" s="5"/>
    </row>
    <row r="1412" spans="3:3" x14ac:dyDescent="0.25">
      <c r="C1412" s="5"/>
    </row>
    <row r="1413" spans="3:3" x14ac:dyDescent="0.25">
      <c r="C1413" s="5"/>
    </row>
    <row r="1414" spans="3:3" x14ac:dyDescent="0.25">
      <c r="C1414" s="5"/>
    </row>
    <row r="1415" spans="3:3" x14ac:dyDescent="0.25">
      <c r="C1415" s="5"/>
    </row>
    <row r="1416" spans="3:3" x14ac:dyDescent="0.25">
      <c r="C1416" s="5"/>
    </row>
    <row r="1417" spans="3:3" x14ac:dyDescent="0.25">
      <c r="C1417" s="5"/>
    </row>
    <row r="1418" spans="3:3" x14ac:dyDescent="0.25">
      <c r="C1418" s="5"/>
    </row>
    <row r="1419" spans="3:3" x14ac:dyDescent="0.25">
      <c r="C1419" s="5"/>
    </row>
    <row r="1420" spans="3:3" x14ac:dyDescent="0.25">
      <c r="C1420" s="5"/>
    </row>
    <row r="1421" spans="3:3" x14ac:dyDescent="0.25">
      <c r="C1421" s="5"/>
    </row>
    <row r="1422" spans="3:3" x14ac:dyDescent="0.25">
      <c r="C1422" s="5"/>
    </row>
    <row r="1423" spans="3:3" x14ac:dyDescent="0.25">
      <c r="C1423" s="5"/>
    </row>
    <row r="1424" spans="3:3" x14ac:dyDescent="0.25">
      <c r="C1424" s="5"/>
    </row>
    <row r="1425" spans="3:3" x14ac:dyDescent="0.25">
      <c r="C1425" s="5"/>
    </row>
    <row r="1426" spans="3:3" x14ac:dyDescent="0.25">
      <c r="C1426" s="5"/>
    </row>
    <row r="1427" spans="3:3" x14ac:dyDescent="0.25">
      <c r="C1427" s="5"/>
    </row>
    <row r="1428" spans="3:3" x14ac:dyDescent="0.25">
      <c r="C1428" s="5"/>
    </row>
    <row r="1429" spans="3:3" x14ac:dyDescent="0.25">
      <c r="C1429" s="5"/>
    </row>
    <row r="1430" spans="3:3" x14ac:dyDescent="0.25">
      <c r="C1430" s="5"/>
    </row>
    <row r="1431" spans="3:3" x14ac:dyDescent="0.25">
      <c r="C1431" s="5"/>
    </row>
    <row r="1432" spans="3:3" x14ac:dyDescent="0.25">
      <c r="C1432" s="5"/>
    </row>
    <row r="1433" spans="3:3" x14ac:dyDescent="0.25">
      <c r="C1433" s="5"/>
    </row>
    <row r="1434" spans="3:3" x14ac:dyDescent="0.25">
      <c r="C1434" s="5"/>
    </row>
    <row r="1435" spans="3:3" x14ac:dyDescent="0.25">
      <c r="C1435" s="5"/>
    </row>
    <row r="1436" spans="3:3" x14ac:dyDescent="0.25">
      <c r="C1436" s="5"/>
    </row>
    <row r="1437" spans="3:3" x14ac:dyDescent="0.25">
      <c r="C1437" s="5"/>
    </row>
    <row r="1438" spans="3:3" x14ac:dyDescent="0.25">
      <c r="C1438" s="5"/>
    </row>
    <row r="1439" spans="3:3" x14ac:dyDescent="0.25">
      <c r="C1439" s="5"/>
    </row>
    <row r="1440" spans="3:3" x14ac:dyDescent="0.25">
      <c r="C1440" s="5"/>
    </row>
    <row r="1441" spans="3:3" x14ac:dyDescent="0.25">
      <c r="C1441" s="5"/>
    </row>
    <row r="1442" spans="3:3" x14ac:dyDescent="0.25">
      <c r="C1442" s="5"/>
    </row>
    <row r="1443" spans="3:3" x14ac:dyDescent="0.25">
      <c r="C1443" s="5"/>
    </row>
    <row r="1444" spans="3:3" x14ac:dyDescent="0.25">
      <c r="C1444" s="5"/>
    </row>
    <row r="1445" spans="3:3" x14ac:dyDescent="0.25">
      <c r="C1445" s="5"/>
    </row>
    <row r="1446" spans="3:3" x14ac:dyDescent="0.25">
      <c r="C1446" s="5"/>
    </row>
    <row r="1447" spans="3:3" x14ac:dyDescent="0.25">
      <c r="C1447" s="5"/>
    </row>
    <row r="1448" spans="3:3" x14ac:dyDescent="0.25">
      <c r="C1448" s="5"/>
    </row>
    <row r="1449" spans="3:3" x14ac:dyDescent="0.25">
      <c r="C1449" s="5"/>
    </row>
    <row r="1450" spans="3:3" x14ac:dyDescent="0.25">
      <c r="C1450" s="5"/>
    </row>
    <row r="1451" spans="3:3" x14ac:dyDescent="0.25">
      <c r="C1451" s="5"/>
    </row>
    <row r="1452" spans="3:3" x14ac:dyDescent="0.25">
      <c r="C1452" s="5"/>
    </row>
    <row r="1453" spans="3:3" x14ac:dyDescent="0.25">
      <c r="C1453" s="5"/>
    </row>
    <row r="1454" spans="3:3" x14ac:dyDescent="0.25">
      <c r="C1454" s="5"/>
    </row>
    <row r="1455" spans="3:3" x14ac:dyDescent="0.25">
      <c r="C1455" s="5"/>
    </row>
    <row r="1456" spans="3:3" x14ac:dyDescent="0.25">
      <c r="C1456" s="5"/>
    </row>
    <row r="1457" spans="3:3" x14ac:dyDescent="0.25">
      <c r="C1457" s="5"/>
    </row>
    <row r="1458" spans="3:3" x14ac:dyDescent="0.25">
      <c r="C1458" s="5"/>
    </row>
    <row r="1459" spans="3:3" x14ac:dyDescent="0.25">
      <c r="C1459" s="5"/>
    </row>
    <row r="1460" spans="3:3" x14ac:dyDescent="0.25">
      <c r="C1460" s="5"/>
    </row>
    <row r="1461" spans="3:3" x14ac:dyDescent="0.25">
      <c r="C1461" s="5"/>
    </row>
    <row r="1462" spans="3:3" x14ac:dyDescent="0.25">
      <c r="C1462" s="5"/>
    </row>
    <row r="1463" spans="3:3" x14ac:dyDescent="0.25">
      <c r="C1463" s="5"/>
    </row>
    <row r="1464" spans="3:3" x14ac:dyDescent="0.25">
      <c r="C1464" s="5"/>
    </row>
    <row r="1465" spans="3:3" x14ac:dyDescent="0.25">
      <c r="C1465" s="5"/>
    </row>
    <row r="1466" spans="3:3" x14ac:dyDescent="0.25">
      <c r="C1466" s="5"/>
    </row>
    <row r="1467" spans="3:3" x14ac:dyDescent="0.25">
      <c r="C1467" s="5"/>
    </row>
    <row r="1468" spans="3:3" x14ac:dyDescent="0.25">
      <c r="C1468" s="5"/>
    </row>
    <row r="1469" spans="3:3" x14ac:dyDescent="0.25">
      <c r="C1469" s="5"/>
    </row>
    <row r="1470" spans="3:3" x14ac:dyDescent="0.25">
      <c r="C1470" s="5"/>
    </row>
    <row r="1471" spans="3:3" x14ac:dyDescent="0.25">
      <c r="C1471" s="5"/>
    </row>
    <row r="1472" spans="3:3" x14ac:dyDescent="0.25">
      <c r="C1472" s="5"/>
    </row>
    <row r="1473" spans="3:3" x14ac:dyDescent="0.25">
      <c r="C1473" s="5"/>
    </row>
    <row r="1474" spans="3:3" x14ac:dyDescent="0.25">
      <c r="C1474" s="5"/>
    </row>
    <row r="1475" spans="3:3" x14ac:dyDescent="0.25">
      <c r="C1475" s="5"/>
    </row>
    <row r="1476" spans="3:3" x14ac:dyDescent="0.25">
      <c r="C1476" s="5"/>
    </row>
    <row r="1477" spans="3:3" x14ac:dyDescent="0.25">
      <c r="C1477" s="5"/>
    </row>
    <row r="1478" spans="3:3" x14ac:dyDescent="0.25">
      <c r="C1478" s="5"/>
    </row>
    <row r="1479" spans="3:3" x14ac:dyDescent="0.25">
      <c r="C1479" s="5"/>
    </row>
    <row r="1480" spans="3:3" x14ac:dyDescent="0.25">
      <c r="C1480" s="5"/>
    </row>
    <row r="1481" spans="3:3" x14ac:dyDescent="0.25">
      <c r="C1481" s="5"/>
    </row>
    <row r="1482" spans="3:3" x14ac:dyDescent="0.25">
      <c r="C1482" s="5"/>
    </row>
    <row r="1483" spans="3:3" x14ac:dyDescent="0.25">
      <c r="C1483" s="5"/>
    </row>
    <row r="1484" spans="3:3" x14ac:dyDescent="0.25">
      <c r="C1484" s="5"/>
    </row>
    <row r="1485" spans="3:3" x14ac:dyDescent="0.25">
      <c r="C1485" s="5"/>
    </row>
    <row r="1486" spans="3:3" x14ac:dyDescent="0.25">
      <c r="C1486" s="5"/>
    </row>
    <row r="1487" spans="3:3" x14ac:dyDescent="0.25">
      <c r="C1487" s="5"/>
    </row>
    <row r="1488" spans="3:3" x14ac:dyDescent="0.25">
      <c r="C1488" s="5"/>
    </row>
    <row r="1489" spans="3:3" x14ac:dyDescent="0.25">
      <c r="C1489" s="5"/>
    </row>
    <row r="1490" spans="3:3" x14ac:dyDescent="0.25">
      <c r="C1490" s="5"/>
    </row>
    <row r="1491" spans="3:3" x14ac:dyDescent="0.25">
      <c r="C1491" s="5"/>
    </row>
    <row r="1492" spans="3:3" x14ac:dyDescent="0.25">
      <c r="C1492" s="5"/>
    </row>
    <row r="1493" spans="3:3" x14ac:dyDescent="0.25">
      <c r="C1493" s="5"/>
    </row>
    <row r="1494" spans="3:3" x14ac:dyDescent="0.25">
      <c r="C1494" s="5"/>
    </row>
    <row r="1495" spans="3:3" x14ac:dyDescent="0.25">
      <c r="C1495" s="5"/>
    </row>
    <row r="1496" spans="3:3" x14ac:dyDescent="0.25">
      <c r="C1496" s="5"/>
    </row>
    <row r="1497" spans="3:3" x14ac:dyDescent="0.25">
      <c r="C1497" s="5"/>
    </row>
    <row r="1498" spans="3:3" x14ac:dyDescent="0.25">
      <c r="C1498" s="5"/>
    </row>
    <row r="1499" spans="3:3" x14ac:dyDescent="0.25">
      <c r="C1499" s="5"/>
    </row>
    <row r="1500" spans="3:3" x14ac:dyDescent="0.25">
      <c r="C1500" s="5"/>
    </row>
    <row r="1501" spans="3:3" x14ac:dyDescent="0.25">
      <c r="C1501" s="5"/>
    </row>
    <row r="1502" spans="3:3" x14ac:dyDescent="0.25">
      <c r="C1502" s="5"/>
    </row>
    <row r="1503" spans="3:3" x14ac:dyDescent="0.25">
      <c r="C1503" s="5"/>
    </row>
    <row r="1504" spans="3:3" x14ac:dyDescent="0.25">
      <c r="C1504" s="5"/>
    </row>
    <row r="1505" spans="3:3" x14ac:dyDescent="0.25">
      <c r="C1505" s="5"/>
    </row>
    <row r="1506" spans="3:3" x14ac:dyDescent="0.25">
      <c r="C1506" s="5"/>
    </row>
    <row r="1507" spans="3:3" x14ac:dyDescent="0.25">
      <c r="C1507" s="5"/>
    </row>
    <row r="1508" spans="3:3" x14ac:dyDescent="0.25">
      <c r="C1508" s="5"/>
    </row>
    <row r="1509" spans="3:3" x14ac:dyDescent="0.25">
      <c r="C1509" s="5"/>
    </row>
    <row r="1510" spans="3:3" x14ac:dyDescent="0.25">
      <c r="C1510" s="5"/>
    </row>
    <row r="1511" spans="3:3" x14ac:dyDescent="0.25">
      <c r="C1511" s="5"/>
    </row>
    <row r="1512" spans="3:3" x14ac:dyDescent="0.25">
      <c r="C1512" s="5"/>
    </row>
    <row r="1513" spans="3:3" x14ac:dyDescent="0.25">
      <c r="C1513" s="5"/>
    </row>
    <row r="1514" spans="3:3" x14ac:dyDescent="0.25">
      <c r="C1514" s="5"/>
    </row>
    <row r="1515" spans="3:3" x14ac:dyDescent="0.25">
      <c r="C1515" s="5"/>
    </row>
    <row r="1516" spans="3:3" x14ac:dyDescent="0.25">
      <c r="C1516" s="5"/>
    </row>
    <row r="1517" spans="3:3" x14ac:dyDescent="0.25">
      <c r="C1517" s="5"/>
    </row>
    <row r="1518" spans="3:3" x14ac:dyDescent="0.25">
      <c r="C1518" s="5"/>
    </row>
    <row r="1519" spans="3:3" x14ac:dyDescent="0.25">
      <c r="C1519" s="5"/>
    </row>
    <row r="1520" spans="3:3" x14ac:dyDescent="0.25">
      <c r="C1520" s="5"/>
    </row>
    <row r="1521" spans="3:3" x14ac:dyDescent="0.25">
      <c r="C1521" s="5"/>
    </row>
    <row r="1522" spans="3:3" x14ac:dyDescent="0.25">
      <c r="C1522" s="5"/>
    </row>
    <row r="1523" spans="3:3" x14ac:dyDescent="0.25">
      <c r="C1523" s="5"/>
    </row>
    <row r="1524" spans="3:3" x14ac:dyDescent="0.25">
      <c r="C1524" s="5"/>
    </row>
    <row r="1525" spans="3:3" x14ac:dyDescent="0.25">
      <c r="C1525" s="5"/>
    </row>
    <row r="1526" spans="3:3" x14ac:dyDescent="0.25">
      <c r="C1526" s="5"/>
    </row>
    <row r="1527" spans="3:3" x14ac:dyDescent="0.25">
      <c r="C1527" s="5"/>
    </row>
    <row r="1528" spans="3:3" x14ac:dyDescent="0.25">
      <c r="C1528" s="5"/>
    </row>
    <row r="1529" spans="3:3" x14ac:dyDescent="0.25">
      <c r="C1529" s="5"/>
    </row>
    <row r="1530" spans="3:3" x14ac:dyDescent="0.25">
      <c r="C1530" s="5"/>
    </row>
    <row r="1531" spans="3:3" x14ac:dyDescent="0.25">
      <c r="C1531" s="5"/>
    </row>
    <row r="1532" spans="3:3" x14ac:dyDescent="0.25">
      <c r="C1532" s="5"/>
    </row>
    <row r="1533" spans="3:3" x14ac:dyDescent="0.25">
      <c r="C1533" s="5"/>
    </row>
    <row r="1534" spans="3:3" x14ac:dyDescent="0.25">
      <c r="C1534" s="5"/>
    </row>
    <row r="1535" spans="3:3" x14ac:dyDescent="0.25">
      <c r="C1535" s="5"/>
    </row>
    <row r="1536" spans="3:3" x14ac:dyDescent="0.25">
      <c r="C1536" s="5"/>
    </row>
    <row r="1537" spans="3:3" x14ac:dyDescent="0.25">
      <c r="C1537" s="5"/>
    </row>
    <row r="1538" spans="3:3" x14ac:dyDescent="0.25">
      <c r="C1538" s="5"/>
    </row>
    <row r="1539" spans="3:3" x14ac:dyDescent="0.25">
      <c r="C1539" s="5"/>
    </row>
    <row r="1540" spans="3:3" x14ac:dyDescent="0.25">
      <c r="C1540" s="5"/>
    </row>
    <row r="1541" spans="3:3" x14ac:dyDescent="0.25">
      <c r="C1541" s="5"/>
    </row>
    <row r="1542" spans="3:3" x14ac:dyDescent="0.25">
      <c r="C1542" s="5"/>
    </row>
    <row r="1543" spans="3:3" x14ac:dyDescent="0.25">
      <c r="C1543" s="5"/>
    </row>
    <row r="1544" spans="3:3" x14ac:dyDescent="0.25">
      <c r="C1544" s="5"/>
    </row>
    <row r="1545" spans="3:3" x14ac:dyDescent="0.25">
      <c r="C1545" s="5"/>
    </row>
    <row r="1546" spans="3:3" x14ac:dyDescent="0.25">
      <c r="C1546" s="5"/>
    </row>
    <row r="1547" spans="3:3" x14ac:dyDescent="0.25">
      <c r="C1547" s="5"/>
    </row>
    <row r="1548" spans="3:3" x14ac:dyDescent="0.25">
      <c r="C1548" s="5"/>
    </row>
    <row r="1549" spans="3:3" x14ac:dyDescent="0.25">
      <c r="C1549" s="5"/>
    </row>
    <row r="1550" spans="3:3" x14ac:dyDescent="0.25">
      <c r="C1550" s="5"/>
    </row>
    <row r="1551" spans="3:3" x14ac:dyDescent="0.25">
      <c r="C1551" s="5"/>
    </row>
    <row r="1552" spans="3:3" x14ac:dyDescent="0.25">
      <c r="C1552" s="5"/>
    </row>
    <row r="1553" spans="3:3" x14ac:dyDescent="0.25">
      <c r="C1553" s="5"/>
    </row>
    <row r="1554" spans="3:3" x14ac:dyDescent="0.25">
      <c r="C1554" s="5"/>
    </row>
    <row r="1555" spans="3:3" x14ac:dyDescent="0.25">
      <c r="C1555" s="5"/>
    </row>
    <row r="1556" spans="3:3" x14ac:dyDescent="0.25">
      <c r="C1556" s="5"/>
    </row>
    <row r="1557" spans="3:3" x14ac:dyDescent="0.25">
      <c r="C1557" s="5"/>
    </row>
    <row r="1558" spans="3:3" x14ac:dyDescent="0.25">
      <c r="C1558" s="5"/>
    </row>
    <row r="1559" spans="3:3" x14ac:dyDescent="0.25">
      <c r="C1559" s="5"/>
    </row>
    <row r="1560" spans="3:3" x14ac:dyDescent="0.25">
      <c r="C1560" s="5"/>
    </row>
    <row r="1561" spans="3:3" x14ac:dyDescent="0.25">
      <c r="C1561" s="5"/>
    </row>
    <row r="1562" spans="3:3" x14ac:dyDescent="0.25">
      <c r="C1562" s="5"/>
    </row>
    <row r="1563" spans="3:3" x14ac:dyDescent="0.25">
      <c r="C1563" s="5"/>
    </row>
    <row r="1564" spans="3:3" x14ac:dyDescent="0.25">
      <c r="C1564" s="5"/>
    </row>
    <row r="1565" spans="3:3" x14ac:dyDescent="0.25">
      <c r="C1565" s="5"/>
    </row>
    <row r="1566" spans="3:3" x14ac:dyDescent="0.25">
      <c r="C1566" s="5"/>
    </row>
    <row r="1567" spans="3:3" x14ac:dyDescent="0.25">
      <c r="C1567" s="5"/>
    </row>
    <row r="1568" spans="3:3" x14ac:dyDescent="0.25">
      <c r="C1568" s="5"/>
    </row>
    <row r="1569" spans="3:3" x14ac:dyDescent="0.25">
      <c r="C1569" s="5"/>
    </row>
    <row r="1570" spans="3:3" x14ac:dyDescent="0.25">
      <c r="C1570" s="5"/>
    </row>
    <row r="1571" spans="3:3" x14ac:dyDescent="0.25">
      <c r="C1571" s="5"/>
    </row>
    <row r="1572" spans="3:3" x14ac:dyDescent="0.25">
      <c r="C1572" s="5"/>
    </row>
    <row r="1573" spans="3:3" x14ac:dyDescent="0.25">
      <c r="C1573" s="5"/>
    </row>
    <row r="1574" spans="3:3" x14ac:dyDescent="0.25">
      <c r="C1574" s="5"/>
    </row>
    <row r="1575" spans="3:3" x14ac:dyDescent="0.25">
      <c r="C1575" s="5"/>
    </row>
    <row r="1576" spans="3:3" x14ac:dyDescent="0.25">
      <c r="C1576" s="5"/>
    </row>
    <row r="1577" spans="3:3" x14ac:dyDescent="0.25">
      <c r="C1577" s="5"/>
    </row>
    <row r="1578" spans="3:3" x14ac:dyDescent="0.25">
      <c r="C1578" s="5"/>
    </row>
    <row r="1579" spans="3:3" x14ac:dyDescent="0.25">
      <c r="C1579" s="5"/>
    </row>
    <row r="1580" spans="3:3" x14ac:dyDescent="0.25">
      <c r="C1580" s="5"/>
    </row>
    <row r="1581" spans="3:3" x14ac:dyDescent="0.25">
      <c r="C1581" s="5"/>
    </row>
    <row r="1582" spans="3:3" x14ac:dyDescent="0.25">
      <c r="C1582" s="5"/>
    </row>
    <row r="1583" spans="3:3" x14ac:dyDescent="0.25">
      <c r="C1583" s="5"/>
    </row>
    <row r="1584" spans="3:3" x14ac:dyDescent="0.25">
      <c r="C1584" s="5"/>
    </row>
    <row r="1585" spans="3:3" x14ac:dyDescent="0.25">
      <c r="C1585" s="5"/>
    </row>
    <row r="1586" spans="3:3" x14ac:dyDescent="0.25">
      <c r="C1586" s="5"/>
    </row>
    <row r="1587" spans="3:3" x14ac:dyDescent="0.25">
      <c r="C1587" s="5"/>
    </row>
    <row r="1588" spans="3:3" x14ac:dyDescent="0.25">
      <c r="C1588" s="5"/>
    </row>
    <row r="1589" spans="3:3" x14ac:dyDescent="0.25">
      <c r="C1589" s="5"/>
    </row>
    <row r="1590" spans="3:3" x14ac:dyDescent="0.25">
      <c r="C1590" s="5"/>
    </row>
    <row r="1591" spans="3:3" x14ac:dyDescent="0.25">
      <c r="C1591" s="5"/>
    </row>
    <row r="1592" spans="3:3" x14ac:dyDescent="0.25">
      <c r="C1592" s="5"/>
    </row>
    <row r="1593" spans="3:3" x14ac:dyDescent="0.25">
      <c r="C1593" s="5"/>
    </row>
    <row r="1594" spans="3:3" x14ac:dyDescent="0.25">
      <c r="C1594" s="5"/>
    </row>
    <row r="1595" spans="3:3" x14ac:dyDescent="0.25">
      <c r="C1595" s="5"/>
    </row>
    <row r="1596" spans="3:3" x14ac:dyDescent="0.25">
      <c r="C1596" s="5"/>
    </row>
    <row r="1597" spans="3:3" x14ac:dyDescent="0.25">
      <c r="C1597" s="5"/>
    </row>
    <row r="1598" spans="3:3" x14ac:dyDescent="0.25">
      <c r="C1598" s="5"/>
    </row>
    <row r="1599" spans="3:3" x14ac:dyDescent="0.25">
      <c r="C1599" s="5"/>
    </row>
    <row r="1600" spans="3:3" x14ac:dyDescent="0.25">
      <c r="C1600" s="5"/>
    </row>
    <row r="1601" spans="3:3" x14ac:dyDescent="0.25">
      <c r="C1601" s="5"/>
    </row>
    <row r="1602" spans="3:3" x14ac:dyDescent="0.25">
      <c r="C1602" s="5"/>
    </row>
    <row r="1603" spans="3:3" x14ac:dyDescent="0.25">
      <c r="C1603" s="5"/>
    </row>
    <row r="1604" spans="3:3" x14ac:dyDescent="0.25">
      <c r="C1604" s="5"/>
    </row>
    <row r="1605" spans="3:3" x14ac:dyDescent="0.25">
      <c r="C1605" s="5"/>
    </row>
    <row r="1606" spans="3:3" x14ac:dyDescent="0.25">
      <c r="C1606" s="5"/>
    </row>
    <row r="1607" spans="3:3" x14ac:dyDescent="0.25">
      <c r="C1607" s="5"/>
    </row>
    <row r="1608" spans="3:3" x14ac:dyDescent="0.25">
      <c r="C1608" s="5"/>
    </row>
    <row r="1609" spans="3:3" x14ac:dyDescent="0.25">
      <c r="C1609" s="5"/>
    </row>
    <row r="1610" spans="3:3" x14ac:dyDescent="0.25">
      <c r="C1610" s="5"/>
    </row>
    <row r="1611" spans="3:3" x14ac:dyDescent="0.25">
      <c r="C1611" s="5"/>
    </row>
    <row r="1612" spans="3:3" x14ac:dyDescent="0.25">
      <c r="C1612" s="5"/>
    </row>
    <row r="1613" spans="3:3" x14ac:dyDescent="0.25">
      <c r="C1613" s="5"/>
    </row>
    <row r="1614" spans="3:3" x14ac:dyDescent="0.25">
      <c r="C1614" s="5"/>
    </row>
    <row r="1615" spans="3:3" x14ac:dyDescent="0.25">
      <c r="C1615" s="5"/>
    </row>
    <row r="1616" spans="3:3" x14ac:dyDescent="0.25">
      <c r="C1616" s="5"/>
    </row>
    <row r="1617" spans="3:3" x14ac:dyDescent="0.25">
      <c r="C1617" s="5"/>
    </row>
    <row r="1618" spans="3:3" x14ac:dyDescent="0.25">
      <c r="C1618" s="5"/>
    </row>
    <row r="1619" spans="3:3" x14ac:dyDescent="0.25">
      <c r="C1619" s="5"/>
    </row>
    <row r="1620" spans="3:3" x14ac:dyDescent="0.25">
      <c r="C1620" s="5"/>
    </row>
    <row r="1621" spans="3:3" x14ac:dyDescent="0.25">
      <c r="C1621" s="5"/>
    </row>
    <row r="1622" spans="3:3" x14ac:dyDescent="0.25">
      <c r="C1622" s="5"/>
    </row>
    <row r="1623" spans="3:3" x14ac:dyDescent="0.25">
      <c r="C1623" s="5"/>
    </row>
    <row r="1624" spans="3:3" x14ac:dyDescent="0.25">
      <c r="C1624" s="5"/>
    </row>
    <row r="1625" spans="3:3" x14ac:dyDescent="0.25">
      <c r="C1625" s="5"/>
    </row>
    <row r="1626" spans="3:3" x14ac:dyDescent="0.25">
      <c r="C1626" s="5"/>
    </row>
    <row r="1627" spans="3:3" x14ac:dyDescent="0.25">
      <c r="C1627" s="5"/>
    </row>
    <row r="1628" spans="3:3" x14ac:dyDescent="0.25">
      <c r="C1628" s="5"/>
    </row>
    <row r="1629" spans="3:3" x14ac:dyDescent="0.25">
      <c r="C1629" s="5"/>
    </row>
    <row r="1630" spans="3:3" x14ac:dyDescent="0.25">
      <c r="C1630" s="5"/>
    </row>
    <row r="1631" spans="3:3" x14ac:dyDescent="0.25">
      <c r="C1631" s="5"/>
    </row>
    <row r="1632" spans="3:3" x14ac:dyDescent="0.25">
      <c r="C1632" s="5"/>
    </row>
    <row r="1633" spans="3:3" x14ac:dyDescent="0.25">
      <c r="C1633" s="5"/>
    </row>
    <row r="1634" spans="3:3" x14ac:dyDescent="0.25">
      <c r="C1634" s="5"/>
    </row>
    <row r="1635" spans="3:3" x14ac:dyDescent="0.25">
      <c r="C1635" s="5"/>
    </row>
    <row r="1636" spans="3:3" x14ac:dyDescent="0.25">
      <c r="C1636" s="5"/>
    </row>
    <row r="1637" spans="3:3" x14ac:dyDescent="0.25">
      <c r="C1637" s="5"/>
    </row>
    <row r="1638" spans="3:3" x14ac:dyDescent="0.25">
      <c r="C1638" s="5"/>
    </row>
    <row r="1639" spans="3:3" x14ac:dyDescent="0.25">
      <c r="C1639" s="5"/>
    </row>
    <row r="1640" spans="3:3" x14ac:dyDescent="0.25">
      <c r="C1640" s="5"/>
    </row>
    <row r="1641" spans="3:3" x14ac:dyDescent="0.25">
      <c r="C1641" s="5"/>
    </row>
    <row r="1642" spans="3:3" x14ac:dyDescent="0.25">
      <c r="C1642" s="5"/>
    </row>
    <row r="1643" spans="3:3" x14ac:dyDescent="0.25">
      <c r="C1643" s="5"/>
    </row>
    <row r="1644" spans="3:3" x14ac:dyDescent="0.25">
      <c r="C1644" s="5"/>
    </row>
    <row r="1645" spans="3:3" x14ac:dyDescent="0.25">
      <c r="C1645" s="5"/>
    </row>
    <row r="1646" spans="3:3" x14ac:dyDescent="0.25">
      <c r="C1646" s="5"/>
    </row>
    <row r="1647" spans="3:3" x14ac:dyDescent="0.25">
      <c r="C1647" s="5"/>
    </row>
    <row r="1648" spans="3:3" x14ac:dyDescent="0.25">
      <c r="C1648" s="5"/>
    </row>
    <row r="1649" spans="3:3" x14ac:dyDescent="0.25">
      <c r="C1649" s="5"/>
    </row>
    <row r="1650" spans="3:3" x14ac:dyDescent="0.25">
      <c r="C1650" s="5"/>
    </row>
    <row r="1651" spans="3:3" x14ac:dyDescent="0.25">
      <c r="C1651" s="5"/>
    </row>
    <row r="1652" spans="3:3" x14ac:dyDescent="0.25">
      <c r="C1652" s="5"/>
    </row>
    <row r="1653" spans="3:3" x14ac:dyDescent="0.25">
      <c r="C1653" s="5"/>
    </row>
    <row r="1654" spans="3:3" x14ac:dyDescent="0.25">
      <c r="C1654" s="5"/>
    </row>
    <row r="1655" spans="3:3" x14ac:dyDescent="0.25">
      <c r="C1655" s="5"/>
    </row>
    <row r="1656" spans="3:3" x14ac:dyDescent="0.25">
      <c r="C1656" s="5"/>
    </row>
    <row r="1657" spans="3:3" x14ac:dyDescent="0.25">
      <c r="C1657" s="5"/>
    </row>
    <row r="1658" spans="3:3" x14ac:dyDescent="0.25">
      <c r="C1658" s="5"/>
    </row>
    <row r="1659" spans="3:3" x14ac:dyDescent="0.25">
      <c r="C1659" s="5"/>
    </row>
    <row r="1660" spans="3:3" x14ac:dyDescent="0.25">
      <c r="C1660" s="5"/>
    </row>
    <row r="1661" spans="3:3" x14ac:dyDescent="0.25">
      <c r="C1661" s="5"/>
    </row>
    <row r="1662" spans="3:3" x14ac:dyDescent="0.25">
      <c r="C1662" s="5"/>
    </row>
    <row r="1663" spans="3:3" x14ac:dyDescent="0.25">
      <c r="C1663" s="5"/>
    </row>
    <row r="1664" spans="3:3" x14ac:dyDescent="0.25">
      <c r="C1664" s="5"/>
    </row>
    <row r="1665" spans="3:3" x14ac:dyDescent="0.25">
      <c r="C1665" s="5"/>
    </row>
    <row r="1666" spans="3:3" x14ac:dyDescent="0.25">
      <c r="C1666" s="5"/>
    </row>
    <row r="1667" spans="3:3" x14ac:dyDescent="0.25">
      <c r="C1667" s="5"/>
    </row>
    <row r="1668" spans="3:3" x14ac:dyDescent="0.25">
      <c r="C1668" s="5"/>
    </row>
    <row r="1669" spans="3:3" x14ac:dyDescent="0.25">
      <c r="C1669" s="5"/>
    </row>
    <row r="1670" spans="3:3" x14ac:dyDescent="0.25">
      <c r="C1670" s="5"/>
    </row>
    <row r="1671" spans="3:3" x14ac:dyDescent="0.25">
      <c r="C1671" s="5"/>
    </row>
    <row r="1672" spans="3:3" x14ac:dyDescent="0.25">
      <c r="C1672" s="5"/>
    </row>
    <row r="1673" spans="3:3" x14ac:dyDescent="0.25">
      <c r="C1673" s="5"/>
    </row>
    <row r="1674" spans="3:3" x14ac:dyDescent="0.25">
      <c r="C1674" s="5"/>
    </row>
    <row r="1675" spans="3:3" x14ac:dyDescent="0.25">
      <c r="C1675" s="5"/>
    </row>
    <row r="1676" spans="3:3" x14ac:dyDescent="0.25">
      <c r="C1676" s="5"/>
    </row>
    <row r="1677" spans="3:3" x14ac:dyDescent="0.25">
      <c r="C1677" s="5"/>
    </row>
    <row r="1678" spans="3:3" x14ac:dyDescent="0.25">
      <c r="C1678" s="5"/>
    </row>
    <row r="1679" spans="3:3" x14ac:dyDescent="0.25">
      <c r="C1679" s="5"/>
    </row>
    <row r="1680" spans="3:3" x14ac:dyDescent="0.25">
      <c r="C1680" s="5"/>
    </row>
    <row r="1681" spans="3:3" x14ac:dyDescent="0.25">
      <c r="C1681" s="5"/>
    </row>
    <row r="1682" spans="3:3" x14ac:dyDescent="0.25">
      <c r="C1682" s="5"/>
    </row>
    <row r="1683" spans="3:3" x14ac:dyDescent="0.25">
      <c r="C1683" s="5"/>
    </row>
    <row r="1684" spans="3:3" x14ac:dyDescent="0.25">
      <c r="C1684" s="5"/>
    </row>
    <row r="1685" spans="3:3" x14ac:dyDescent="0.25">
      <c r="C1685" s="5"/>
    </row>
    <row r="1686" spans="3:3" x14ac:dyDescent="0.25">
      <c r="C1686" s="5"/>
    </row>
    <row r="1687" spans="3:3" x14ac:dyDescent="0.25">
      <c r="C1687" s="5"/>
    </row>
    <row r="1688" spans="3:3" x14ac:dyDescent="0.25">
      <c r="C1688" s="5"/>
    </row>
    <row r="1689" spans="3:3" x14ac:dyDescent="0.25">
      <c r="C1689" s="5"/>
    </row>
    <row r="1690" spans="3:3" x14ac:dyDescent="0.25">
      <c r="C1690" s="5"/>
    </row>
    <row r="1691" spans="3:3" x14ac:dyDescent="0.25">
      <c r="C1691" s="5"/>
    </row>
    <row r="1692" spans="3:3" x14ac:dyDescent="0.25">
      <c r="C1692" s="5"/>
    </row>
    <row r="1693" spans="3:3" x14ac:dyDescent="0.25">
      <c r="C1693" s="5"/>
    </row>
    <row r="1694" spans="3:3" x14ac:dyDescent="0.25">
      <c r="C1694" s="5"/>
    </row>
    <row r="1695" spans="3:3" x14ac:dyDescent="0.25">
      <c r="C1695" s="5"/>
    </row>
    <row r="1696" spans="3:3" x14ac:dyDescent="0.25">
      <c r="C1696" s="5"/>
    </row>
    <row r="1697" spans="3:3" x14ac:dyDescent="0.25">
      <c r="C1697" s="5"/>
    </row>
    <row r="1698" spans="3:3" x14ac:dyDescent="0.25">
      <c r="C1698" s="5"/>
    </row>
    <row r="1699" spans="3:3" x14ac:dyDescent="0.25">
      <c r="C1699" s="5"/>
    </row>
    <row r="1700" spans="3:3" x14ac:dyDescent="0.25">
      <c r="C1700" s="5"/>
    </row>
    <row r="1701" spans="3:3" x14ac:dyDescent="0.25">
      <c r="C1701" s="5"/>
    </row>
    <row r="1702" spans="3:3" x14ac:dyDescent="0.25">
      <c r="C1702" s="5"/>
    </row>
    <row r="1703" spans="3:3" x14ac:dyDescent="0.25">
      <c r="C1703" s="5"/>
    </row>
    <row r="1704" spans="3:3" x14ac:dyDescent="0.25">
      <c r="C1704" s="5"/>
    </row>
    <row r="1705" spans="3:3" x14ac:dyDescent="0.25">
      <c r="C1705" s="5"/>
    </row>
    <row r="1706" spans="3:3" x14ac:dyDescent="0.25">
      <c r="C1706" s="5"/>
    </row>
    <row r="1707" spans="3:3" x14ac:dyDescent="0.25">
      <c r="C1707" s="5"/>
    </row>
    <row r="1708" spans="3:3" x14ac:dyDescent="0.25">
      <c r="C1708" s="5"/>
    </row>
    <row r="1709" spans="3:3" x14ac:dyDescent="0.25">
      <c r="C1709" s="5"/>
    </row>
    <row r="1710" spans="3:3" x14ac:dyDescent="0.25">
      <c r="C1710" s="5"/>
    </row>
    <row r="1711" spans="3:3" x14ac:dyDescent="0.25">
      <c r="C1711" s="5"/>
    </row>
    <row r="1712" spans="3:3" x14ac:dyDescent="0.25">
      <c r="C1712" s="5"/>
    </row>
    <row r="1713" spans="3:3" x14ac:dyDescent="0.25">
      <c r="C1713" s="5"/>
    </row>
    <row r="1714" spans="3:3" x14ac:dyDescent="0.25">
      <c r="C1714" s="5"/>
    </row>
    <row r="1715" spans="3:3" x14ac:dyDescent="0.25">
      <c r="C1715" s="5"/>
    </row>
    <row r="1716" spans="3:3" x14ac:dyDescent="0.25">
      <c r="C1716" s="5"/>
    </row>
    <row r="1717" spans="3:3" x14ac:dyDescent="0.25">
      <c r="C1717" s="5"/>
    </row>
    <row r="1718" spans="3:3" x14ac:dyDescent="0.25">
      <c r="C1718" s="5"/>
    </row>
    <row r="1719" spans="3:3" x14ac:dyDescent="0.25">
      <c r="C1719" s="5"/>
    </row>
    <row r="1720" spans="3:3" x14ac:dyDescent="0.25">
      <c r="C1720" s="5"/>
    </row>
    <row r="1721" spans="3:3" x14ac:dyDescent="0.25">
      <c r="C1721" s="5"/>
    </row>
    <row r="1722" spans="3:3" x14ac:dyDescent="0.25">
      <c r="C1722" s="5"/>
    </row>
    <row r="1723" spans="3:3" x14ac:dyDescent="0.25">
      <c r="C1723" s="5"/>
    </row>
    <row r="1724" spans="3:3" x14ac:dyDescent="0.25">
      <c r="C1724" s="5"/>
    </row>
    <row r="1725" spans="3:3" x14ac:dyDescent="0.25">
      <c r="C1725" s="5"/>
    </row>
    <row r="1726" spans="3:3" x14ac:dyDescent="0.25">
      <c r="C1726" s="5"/>
    </row>
  </sheetData>
  <sheetProtection sheet="1" objects="1" scenarios="1" insertColumns="0" insertRows="0" deleteColumns="0" deleteRows="0" sort="0" autoFilter="0"/>
  <sortState ref="A8:Q719">
    <sortCondition ref="B8:B719"/>
  </sortState>
  <pageMargins left="0.7" right="0.7" top="0.75" bottom="0.75" header="0.3" footer="0.3"/>
  <pageSetup scale="17" orientation="portrait" r:id="rId1"/>
  <rowBreaks count="4" manualBreakCount="4">
    <brk id="47" max="16" man="1"/>
    <brk id="137" max="16" man="1"/>
    <brk id="260" max="16" man="1"/>
    <brk id="33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Felicien</dc:creator>
  <cp:lastModifiedBy>Nadine Felicien</cp:lastModifiedBy>
  <cp:lastPrinted>2013-09-05T12:38:27Z</cp:lastPrinted>
  <dcterms:created xsi:type="dcterms:W3CDTF">2012-04-30T14:11:00Z</dcterms:created>
  <dcterms:modified xsi:type="dcterms:W3CDTF">2013-09-05T12:49:47Z</dcterms:modified>
</cp:coreProperties>
</file>